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03"/>
  <workbookPr filterPrivacy="1"/>
  <xr:revisionPtr revIDLastSave="0" documentId="13_ncr:11_{B8FDA7E6-BE60-AE44-BB7F-6BEFF4C90370}" xr6:coauthVersionLast="47" xr6:coauthVersionMax="47" xr10:uidLastSave="{00000000-0000-0000-0000-000000000000}"/>
  <bookViews>
    <workbookView xWindow="0" yWindow="600" windowWidth="30720" windowHeight="20060" xr2:uid="{00000000-000D-0000-FFFF-FFFF00000000}"/>
  </bookViews>
  <sheets>
    <sheet name="Dashboard" sheetId="8" r:id="rId1"/>
    <sheet name="Parties &amp; Contacts" sheetId="9" r:id="rId2"/>
    <sheet name="Assets" sheetId="10" r:id="rId3"/>
    <sheet name="Liabilities" sheetId="11" r:id="rId4"/>
    <sheet name="Document Checklist" sheetId="12" r:id="rId5"/>
    <sheet name="Distribution Tracker" sheetId="13" r:id="rId6"/>
    <sheet name="Transaction Log" sheetId="14" r:id="rId7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6" i="14" l="1"/>
  <c r="N7" i="14"/>
  <c r="N8" i="14"/>
  <c r="N9" i="14"/>
  <c r="N12" i="14"/>
  <c r="N13" i="14"/>
  <c r="N14" i="14"/>
  <c r="N15" i="14"/>
  <c r="N16" i="14"/>
  <c r="N17" i="14"/>
  <c r="N18" i="14"/>
  <c r="G55" i="14"/>
  <c r="G54" i="14"/>
  <c r="G53" i="14"/>
  <c r="G52" i="14"/>
  <c r="G51" i="14"/>
  <c r="G50" i="14"/>
  <c r="G49" i="14"/>
  <c r="G48" i="14"/>
  <c r="G47" i="14"/>
  <c r="G46" i="14"/>
  <c r="G45" i="14"/>
  <c r="G44" i="14"/>
  <c r="G43" i="14"/>
  <c r="G42" i="14"/>
  <c r="G41" i="14"/>
  <c r="G40" i="14"/>
  <c r="G39" i="14"/>
  <c r="G38" i="14"/>
  <c r="G37" i="14"/>
  <c r="G36" i="14"/>
  <c r="G35" i="14"/>
  <c r="G34" i="14"/>
  <c r="G33" i="14"/>
  <c r="G32" i="14"/>
  <c r="G31" i="14"/>
  <c r="G30" i="14"/>
  <c r="G29" i="14"/>
  <c r="G28" i="14"/>
  <c r="G27" i="14"/>
  <c r="G26" i="14"/>
  <c r="G25" i="14"/>
  <c r="G24" i="14"/>
  <c r="G23" i="14"/>
  <c r="G22" i="14"/>
  <c r="G21" i="14"/>
  <c r="G20" i="14"/>
  <c r="G19" i="14"/>
  <c r="G18" i="14"/>
  <c r="G17" i="14"/>
  <c r="G16" i="14"/>
  <c r="G15" i="14"/>
  <c r="G14" i="14"/>
  <c r="G13" i="14"/>
  <c r="G12" i="14"/>
  <c r="G11" i="14"/>
  <c r="G10" i="14"/>
  <c r="G9" i="14"/>
  <c r="G8" i="14"/>
  <c r="G7" i="14"/>
  <c r="G6" i="14"/>
  <c r="M6" i="13"/>
  <c r="M7" i="13"/>
  <c r="M8" i="13"/>
  <c r="M9" i="13"/>
  <c r="M10" i="13"/>
  <c r="M11" i="13"/>
  <c r="M6" i="12"/>
  <c r="M7" i="12"/>
  <c r="M8" i="12"/>
  <c r="M9" i="12"/>
  <c r="M10" i="12"/>
  <c r="M11" i="12"/>
  <c r="P6" i="11"/>
  <c r="P7" i="11"/>
  <c r="P8" i="11"/>
  <c r="P9" i="11"/>
  <c r="P10" i="11"/>
  <c r="P11" i="11"/>
  <c r="P12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R6" i="10"/>
  <c r="R7" i="10"/>
  <c r="R8" i="10"/>
  <c r="R9" i="10"/>
  <c r="R10" i="10"/>
  <c r="R11" i="10"/>
  <c r="H55" i="10"/>
  <c r="H54" i="10"/>
  <c r="H53" i="10"/>
  <c r="H52" i="10"/>
  <c r="H51" i="10"/>
  <c r="H50" i="10"/>
  <c r="H49" i="10"/>
  <c r="H48" i="10"/>
  <c r="H47" i="10"/>
  <c r="H46" i="10"/>
  <c r="H45" i="10"/>
  <c r="H44" i="10"/>
  <c r="H43" i="10"/>
  <c r="H42" i="10"/>
  <c r="H41" i="10"/>
  <c r="H40" i="10"/>
  <c r="H39" i="10"/>
  <c r="H38" i="10"/>
  <c r="H37" i="10"/>
  <c r="H36" i="10"/>
  <c r="H35" i="10"/>
  <c r="H34" i="10"/>
  <c r="H33" i="10"/>
  <c r="H32" i="10"/>
  <c r="H31" i="10"/>
  <c r="H30" i="10"/>
  <c r="H29" i="10"/>
  <c r="H28" i="10"/>
  <c r="H27" i="10"/>
  <c r="H26" i="10"/>
  <c r="H25" i="10"/>
  <c r="H24" i="10"/>
  <c r="H23" i="10"/>
  <c r="H22" i="10"/>
  <c r="H21" i="10"/>
  <c r="H20" i="10"/>
  <c r="H19" i="10"/>
  <c r="H18" i="10"/>
  <c r="H17" i="10"/>
  <c r="H16" i="10"/>
  <c r="H15" i="10"/>
  <c r="H14" i="10"/>
  <c r="H13" i="10"/>
  <c r="H12" i="10"/>
  <c r="H11" i="10"/>
  <c r="H10" i="10"/>
  <c r="H9" i="10"/>
  <c r="H8" i="10"/>
  <c r="H7" i="10"/>
  <c r="H6" i="10"/>
  <c r="C32" i="8"/>
  <c r="D32" i="8" s="1"/>
  <c r="F32" i="8"/>
  <c r="C33" i="8"/>
  <c r="D33" i="8" s="1"/>
  <c r="F33" i="8"/>
  <c r="C34" i="8"/>
  <c r="D34" i="8" s="1"/>
  <c r="F34" i="8"/>
  <c r="C35" i="8"/>
  <c r="F35" i="8"/>
  <c r="C36" i="8"/>
  <c r="F36" i="8"/>
  <c r="C16" i="8"/>
  <c r="E16" i="8"/>
  <c r="C17" i="8"/>
  <c r="E17" i="8"/>
  <c r="C18" i="8"/>
  <c r="E18" i="8"/>
  <c r="C19" i="8"/>
  <c r="E19" i="8"/>
  <c r="C20" i="8"/>
  <c r="E20" i="8"/>
  <c r="C21" i="8"/>
  <c r="E21" i="8"/>
  <c r="C22" i="8"/>
  <c r="E22" i="8"/>
  <c r="C23" i="8"/>
  <c r="E23" i="8"/>
  <c r="C24" i="8"/>
  <c r="F11" i="8"/>
  <c r="E26" i="8" l="1"/>
  <c r="C26" i="8"/>
  <c r="D28" i="8" l="1"/>
</calcChain>
</file>

<file path=xl/sharedStrings.xml><?xml version="1.0" encoding="utf-8"?>
<sst xmlns="http://schemas.openxmlformats.org/spreadsheetml/2006/main" count="530" uniqueCount="454">
  <si>
    <t>Allan Mattsson</t>
  </si>
  <si>
    <t>AAA-GG-SSSS</t>
  </si>
  <si>
    <t>Address</t>
  </si>
  <si>
    <t>Email</t>
  </si>
  <si>
    <t>Mirjam Nilsson</t>
  </si>
  <si>
    <t>No</t>
  </si>
  <si>
    <t>Victoria Lindqvist</t>
  </si>
  <si>
    <t>Spouse</t>
  </si>
  <si>
    <t>Yes</t>
  </si>
  <si>
    <t>Alexander Martensson</t>
  </si>
  <si>
    <t>Child</t>
  </si>
  <si>
    <t>Accountant</t>
  </si>
  <si>
    <t>Total Assets</t>
  </si>
  <si>
    <t>Insurance</t>
  </si>
  <si>
    <t>Mortgages</t>
  </si>
  <si>
    <t>August Bergquist</t>
  </si>
  <si>
    <t>Phone</t>
  </si>
  <si>
    <t>Notes</t>
  </si>
  <si>
    <t>Beneficiary</t>
  </si>
  <si>
    <t>Type</t>
  </si>
  <si>
    <t>4567 Main St, Buffalo, NY 98052</t>
  </si>
  <si>
    <t>ESTATE ADMINISTRATION DASHBOARD</t>
  </si>
  <si>
    <t>📋 CASE INFORMATION</t>
  </si>
  <si>
    <t>Decedent Name:</t>
  </si>
  <si>
    <t>Date of Birth:</t>
  </si>
  <si>
    <t>Date of Death:</t>
  </si>
  <si>
    <t>SSN:</t>
  </si>
  <si>
    <t>Last Address:</t>
  </si>
  <si>
    <t>Court/Case Number:</t>
  </si>
  <si>
    <t>Executor Name:</t>
  </si>
  <si>
    <t>Executor Contact:</t>
  </si>
  <si>
    <t>📅 KEY DATES &amp; DEADLINES</t>
  </si>
  <si>
    <t>Inventory Due Date:</t>
  </si>
  <si>
    <t>Estate Tax Return Due:</t>
  </si>
  <si>
    <t>Income Tax Filing Due:</t>
  </si>
  <si>
    <t>Creditor Claims Deadline:</t>
  </si>
  <si>
    <t>Target Distribution Date:</t>
  </si>
  <si>
    <t>Days Since Death:</t>
  </si>
  <si>
    <t>Status:</t>
  </si>
  <si>
    <t>In Progress</t>
  </si>
  <si>
    <t>💰 ESTATE FINANCIAL SUMMARY</t>
  </si>
  <si>
    <t>ASSETS</t>
  </si>
  <si>
    <t>LIABILITIES</t>
  </si>
  <si>
    <t>Bank Accounts</t>
  </si>
  <si>
    <t>Personal Investments</t>
  </si>
  <si>
    <t>Personal Loans</t>
  </si>
  <si>
    <t>Business Interests</t>
  </si>
  <si>
    <t>Business Liabilities</t>
  </si>
  <si>
    <t>Real Estate</t>
  </si>
  <si>
    <t>Credit Cards</t>
  </si>
  <si>
    <t>Pension Plans</t>
  </si>
  <si>
    <t>Medical/Funeral</t>
  </si>
  <si>
    <t>Taxes Owed</t>
  </si>
  <si>
    <t>Private Loans Receivable</t>
  </si>
  <si>
    <t>Admin Expenses</t>
  </si>
  <si>
    <t>Estate/Trust Interests</t>
  </si>
  <si>
    <t>Other Liabilities</t>
  </si>
  <si>
    <t>Personal Effects</t>
  </si>
  <si>
    <t>TOTAL ASSETS</t>
  </si>
  <si>
    <t>TOTAL LIABILITIES</t>
  </si>
  <si>
    <t>NET ESTATE VALUE</t>
  </si>
  <si>
    <t>📊 PROGRESS TRACKER</t>
  </si>
  <si>
    <t>Metric</t>
  </si>
  <si>
    <t>Count</t>
  </si>
  <si>
    <t>Status</t>
  </si>
  <si>
    <t>Total Liabilities</t>
  </si>
  <si>
    <t>Assets Valued</t>
  </si>
  <si>
    <t>Liabilities Verified</t>
  </si>
  <si>
    <t>Assets Pending</t>
  </si>
  <si>
    <t>Liabilities Pending</t>
  </si>
  <si>
    <t>Docs Obtained</t>
  </si>
  <si>
    <t>Docs Pending</t>
  </si>
  <si>
    <t>Distributions Made</t>
  </si>
  <si>
    <t>Distributions Pending</t>
  </si>
  <si>
    <t>🔗 SHEET NAVIGATION</t>
  </si>
  <si>
    <t>→ Parties &amp; Contacts</t>
  </si>
  <si>
    <t>All beneficiaries, executors, and advisors</t>
  </si>
  <si>
    <t>→ Assets</t>
  </si>
  <si>
    <t>Unified asset inventory with IDs and valuations</t>
  </si>
  <si>
    <t>→ Liabilities</t>
  </si>
  <si>
    <t>All debts with priority classifications</t>
  </si>
  <si>
    <t>→ Document Checklist</t>
  </si>
  <si>
    <t>Track required documents and deadlines</t>
  </si>
  <si>
    <t>→ Distribution Tracker</t>
  </si>
  <si>
    <t>Monitor beneficiary distributions</t>
  </si>
  <si>
    <t>→ Transaction Log</t>
  </si>
  <si>
    <t>Audit trail for fiduciary accounting</t>
  </si>
  <si>
    <t>PARTIES &amp; CONTACTS</t>
  </si>
  <si>
    <t>Centralized contact management for all parties involved in estate administration</t>
  </si>
  <si>
    <t>Party ID</t>
  </si>
  <si>
    <t>Role</t>
  </si>
  <si>
    <t>Full Legal Name</t>
  </si>
  <si>
    <t>Relationship to Decedent</t>
  </si>
  <si>
    <t>Dependent?</t>
  </si>
  <si>
    <t>Share %</t>
  </si>
  <si>
    <t>P-001</t>
  </si>
  <si>
    <t>Executor</t>
  </si>
  <si>
    <t>Personal Representative</t>
  </si>
  <si>
    <t>Active</t>
  </si>
  <si>
    <t>Primary executor</t>
  </si>
  <si>
    <t>P-002</t>
  </si>
  <si>
    <t>P-003</t>
  </si>
  <si>
    <t>Surviving spouse</t>
  </si>
  <si>
    <t>P-004</t>
  </si>
  <si>
    <t>Minor child - Age 12</t>
  </si>
  <si>
    <t>P-005</t>
  </si>
  <si>
    <t>N/A</t>
  </si>
  <si>
    <t>P-006</t>
  </si>
  <si>
    <t>Attorney</t>
  </si>
  <si>
    <t>P-007</t>
  </si>
  <si>
    <t>Appraiser</t>
  </si>
  <si>
    <t>P-008</t>
  </si>
  <si>
    <t>P-009</t>
  </si>
  <si>
    <t>P-010</t>
  </si>
  <si>
    <t>P-011</t>
  </si>
  <si>
    <t>P-012</t>
  </si>
  <si>
    <t>P-013</t>
  </si>
  <si>
    <t>P-014</t>
  </si>
  <si>
    <t>P-015</t>
  </si>
  <si>
    <t>P-016</t>
  </si>
  <si>
    <t>P-017</t>
  </si>
  <si>
    <t>P-018</t>
  </si>
  <si>
    <t>P-019</t>
  </si>
  <si>
    <t>P-020</t>
  </si>
  <si>
    <t>UNIFIED ASSET INVENTORY</t>
  </si>
  <si>
    <t>Single source of truth for all estate assets with unique IDs, valuations, and probate classification</t>
  </si>
  <si>
    <t>Asset ID</t>
  </si>
  <si>
    <t>Category</t>
  </si>
  <si>
    <t>Description</t>
  </si>
  <si>
    <t>Institution/Location</t>
  </si>
  <si>
    <t>Account/Title #</t>
  </si>
  <si>
    <t>DOD Value</t>
  </si>
  <si>
    <t>Current Value</t>
  </si>
  <si>
    <t>Inventory Value</t>
  </si>
  <si>
    <t>Valuation Date</t>
  </si>
  <si>
    <t>Valuation Method</t>
  </si>
  <si>
    <t>Title Holder</t>
  </si>
  <si>
    <t>Probate/Non-Probate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</si>
  <si>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</si>
  <si>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</si>
  <si>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</si>
  <si>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</si>
  <si>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</si>
  <si>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</si>
  <si>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</si>
  <si>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</si>
  <si>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</si>
  <si>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</si>
  <si>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A-011</t>
  </si>
  <si>
    <t>A-012</t>
  </si>
  <si>
    <t>A-013</t>
  </si>
  <si>
    <t>A-014</t>
  </si>
  <si>
    <t>A-015</t>
  </si>
  <si>
    <t>A-016</t>
  </si>
  <si>
    <t>A-017</t>
  </si>
  <si>
    <t>A-018</t>
  </si>
  <si>
    <t>A-019</t>
  </si>
  <si>
    <t>A-020</t>
  </si>
  <si>
    <t>A-021</t>
  </si>
  <si>
    <t>A-022</t>
  </si>
  <si>
    <t>A-023</t>
  </si>
  <si>
    <t>A-024</t>
  </si>
  <si>
    <t>A-025</t>
  </si>
  <si>
    <t>A-026</t>
  </si>
  <si>
    <t>A-027</t>
  </si>
  <si>
    <t>A-028</t>
  </si>
  <si>
    <t>A-029</t>
  </si>
  <si>
    <t>A-030</t>
  </si>
  <si>
    <t>A-031</t>
  </si>
  <si>
    <t>A-032</t>
  </si>
  <si>
    <t>A-033</t>
  </si>
  <si>
    <t>A-034</t>
  </si>
  <si>
    <t>A-035</t>
  </si>
  <si>
    <t>A-036</t>
  </si>
  <si>
    <t>A-037</t>
  </si>
  <si>
    <t>A-038</t>
  </si>
  <si>
    <t>A-039</t>
  </si>
  <si>
    <t>A-040</t>
  </si>
  <si>
    <t>A-041</t>
  </si>
  <si>
    <t>A-042</t>
  </si>
  <si>
    <t>A-043</t>
  </si>
  <si>
    <t>A-044</t>
  </si>
  <si>
    <t>A-045</t>
  </si>
  <si>
    <t>A-046</t>
  </si>
  <si>
    <t>A-047</t>
  </si>
  <si>
    <t>A-048</t>
  </si>
  <si>
    <t>A-049</t>
  </si>
  <si>
    <t>A-050</t>
  </si>
  <si>
    <t>ASSET SUMMARY</t>
  </si>
  <si>
    <t>Total Assets:</t>
  </si>
  <si>
    <t>Total DOD Value:</t>
  </si>
  <si>
    <t>Total Current Value:</t>
  </si>
  <si>
    <t>Probate Assets:</t>
  </si>
  <si>
    <t>Non-Probate Assets:</t>
  </si>
  <si>
    <t>Pending Valuation:</t>
  </si>
  <si>
    <t>UNIFIED LIABILITY INVENTORY</t>
  </si>
  <si>
    <t>Complete debt inventory with priority classifications for proper payment order per state law</t>
  </si>
  <si>
    <t>Liability ID</t>
  </si>
  <si>
    <t>Creditor</t>
  </si>
  <si>
    <t>Account #</t>
  </si>
  <si>
    <t>DOD Balance</t>
  </si>
  <si>
    <t>Current Balance</t>
  </si>
  <si>
    <t>Inventory Amount</t>
  </si>
  <si>
    <t>Priority</t>
  </si>
  <si>
    <t>Payment Date</t>
  </si>
  <si>
    <t>Payment Amount</t>
  </si>
  <si>
    <t>Claim Filed?</t>
  </si>
  <si>
    <t>L-001</t>
  </si>
  <si>
    <t>L-002</t>
  </si>
  <si>
    <t>L-003</t>
  </si>
  <si>
    <t>L-004</t>
  </si>
  <si>
    <t>L-005</t>
  </si>
  <si>
    <t>L-006</t>
  </si>
  <si>
    <t>L-007</t>
  </si>
  <si>
    <t>L-008</t>
  </si>
  <si>
    <t>L-009</t>
  </si>
  <si>
    <t>L-010</t>
  </si>
  <si>
    <t>L-011</t>
  </si>
  <si>
    <t>L-012</t>
  </si>
  <si>
    <t>L-013</t>
  </si>
  <si>
    <t>L-014</t>
  </si>
  <si>
    <t>L-015</t>
  </si>
  <si>
    <t>L-016</t>
  </si>
  <si>
    <t>L-017</t>
  </si>
  <si>
    <t>L-018</t>
  </si>
  <si>
    <t>L-019</t>
  </si>
  <si>
    <t>L-020</t>
  </si>
  <si>
    <t>L-021</t>
  </si>
  <si>
    <t>L-022</t>
  </si>
  <si>
    <t>L-023</t>
  </si>
  <si>
    <t>L-024</t>
  </si>
  <si>
    <t>L-025</t>
  </si>
  <si>
    <t>L-026</t>
  </si>
  <si>
    <t>L-027</t>
  </si>
  <si>
    <t>L-028</t>
  </si>
  <si>
    <t>L-029</t>
  </si>
  <si>
    <t>L-030</t>
  </si>
  <si>
    <t>L-031</t>
  </si>
  <si>
    <t>L-032</t>
  </si>
  <si>
    <t>L-033</t>
  </si>
  <si>
    <t>L-034</t>
  </si>
  <si>
    <t>L-035</t>
  </si>
  <si>
    <t>L-036</t>
  </si>
  <si>
    <t>L-037</t>
  </si>
  <si>
    <t>L-038</t>
  </si>
  <si>
    <t>L-039</t>
  </si>
  <si>
    <t>L-040</t>
  </si>
  <si>
    <t>LIABILITY SUMMARY</t>
  </si>
  <si>
    <t>Total Liabilities:</t>
  </si>
  <si>
    <t>Total DOD Balance:</t>
  </si>
  <si>
    <t>Total Current Balance:</t>
  </si>
  <si>
    <t>Amount Paid:</t>
  </si>
  <si>
    <t>Remaining to Pay:</t>
  </si>
  <si>
    <t>Disputed Claims:</t>
  </si>
  <si>
    <t>Pending Verification:</t>
  </si>
  <si>
    <t>DOCUMENT CHECKLIST</t>
  </si>
  <si>
    <t>Track all required documents with accountability and deadlines</t>
  </si>
  <si>
    <t>Doc ID</t>
  </si>
  <si>
    <t>Document Type</t>
  </si>
  <si>
    <t>Required?</t>
  </si>
  <si>
    <t>Location/File Path</t>
  </si>
  <si>
    <t>Date Obtained</t>
  </si>
  <si>
    <t>Responsible Party</t>
  </si>
  <si>
    <t>Due Date</t>
  </si>
  <si>
    <t>D-001</t>
  </si>
  <si>
    <t>Last Will and Testament</t>
  </si>
  <si>
    <t>✅ Obtained</t>
  </si>
  <si>
    <t>High</t>
  </si>
  <si>
    <t>D-002</t>
  </si>
  <si>
    <t>Death Certificate (multiple copies)</t>
  </si>
  <si>
    <t>D-003</t>
  </si>
  <si>
    <t>Birth Certificate</t>
  </si>
  <si>
    <t>D-004</t>
  </si>
  <si>
    <t>Safe Deposit Box Agreement &amp; Keys</t>
  </si>
  <si>
    <t>D-005</t>
  </si>
  <si>
    <t>Passwords for Computers/Online Accounts</t>
  </si>
  <si>
    <t>☐ Not Started</t>
  </si>
  <si>
    <t>D-006</t>
  </si>
  <si>
    <t>Living Trust Agreements</t>
  </si>
  <si>
    <t>If applicable</t>
  </si>
  <si>
    <t>Medium</t>
  </si>
  <si>
    <t>D-007</t>
  </si>
  <si>
    <t>Life Insurance Policies</t>
  </si>
  <si>
    <t>D-008</t>
  </si>
  <si>
    <t>Health/Accident Insurance Policies</t>
  </si>
  <si>
    <t>D-009</t>
  </si>
  <si>
    <t>Financial Statements</t>
  </si>
  <si>
    <t>D-010</t>
  </si>
  <si>
    <t>Income Tax Returns (3 years)</t>
  </si>
  <si>
    <t>D-011</t>
  </si>
  <si>
    <t>Property Deeds</t>
  </si>
  <si>
    <t>D-012</t>
  </si>
  <si>
    <t>Mortgage Statements</t>
  </si>
  <si>
    <t>D-013</t>
  </si>
  <si>
    <t>Vehicle Titles</t>
  </si>
  <si>
    <t>🔄 In Progress</t>
  </si>
  <si>
    <t>D-014</t>
  </si>
  <si>
    <t>Unpaid Bills and Notes</t>
  </si>
  <si>
    <t>D-015</t>
  </si>
  <si>
    <t>Social Security Card</t>
  </si>
  <si>
    <t>D-016</t>
  </si>
  <si>
    <t>Marriage Certificate</t>
  </si>
  <si>
    <t>D-017</t>
  </si>
  <si>
    <t>Divorce Decree</t>
  </si>
  <si>
    <t>D-018</t>
  </si>
  <si>
    <t>Military Discharge Papers (DD-214)</t>
  </si>
  <si>
    <t>D-019</t>
  </si>
  <si>
    <t>Business Formation Documents</t>
  </si>
  <si>
    <t>D-020</t>
  </si>
  <si>
    <t>Retirement Account Statements</t>
  </si>
  <si>
    <t>D-021</t>
  </si>
  <si>
    <t>D-022</t>
  </si>
  <si>
    <t>D-023</t>
  </si>
  <si>
    <t>D-024</t>
  </si>
  <si>
    <t>D-025</t>
  </si>
  <si>
    <t>D-026</t>
  </si>
  <si>
    <t>D-027</t>
  </si>
  <si>
    <t>D-028</t>
  </si>
  <si>
    <t>D-029</t>
  </si>
  <si>
    <t>D-030</t>
  </si>
  <si>
    <t>D-031</t>
  </si>
  <si>
    <t>D-032</t>
  </si>
  <si>
    <t>D-033</t>
  </si>
  <si>
    <t>D-034</t>
  </si>
  <si>
    <t>D-035</t>
  </si>
  <si>
    <t>DOCUMENT STATUS</t>
  </si>
  <si>
    <t>Total Documents:</t>
  </si>
  <si>
    <t>✅ Obtained:</t>
  </si>
  <si>
    <t>🔄 In Progress:</t>
  </si>
  <si>
    <t>☐ Not Started:</t>
  </si>
  <si>
    <t>⚠ Missing:</t>
  </si>
  <si>
    <t>Completion %:</t>
  </si>
  <si>
    <t>DISTRIBUTION TRACKER</t>
  </si>
  <si>
    <t>Track beneficiary distributions - protects executor from liability claims</t>
  </si>
  <si>
    <t>Distribution ID</t>
  </si>
  <si>
    <t>Related Asset ID</t>
  </si>
  <si>
    <t>Asset/Cash Description</t>
  </si>
  <si>
    <t>Entitled Share %</t>
  </si>
  <si>
    <t>Value</t>
  </si>
  <si>
    <t>Distribution Date</t>
  </si>
  <si>
    <t>Receipt Obtained?</t>
  </si>
  <si>
    <t>Notes/Special Conditions</t>
  </si>
  <si>
    <t>DIST-001</t>
  </si>
  <si>
    <t>DIST-002</t>
  </si>
  <si>
    <t>DIST-003</t>
  </si>
  <si>
    <t>DIST-004</t>
  </si>
  <si>
    <t>DIST-005</t>
  </si>
  <si>
    <t>DIST-006</t>
  </si>
  <si>
    <t>DIST-007</t>
  </si>
  <si>
    <t>DIST-008</t>
  </si>
  <si>
    <t>DIST-009</t>
  </si>
  <si>
    <t>DIST-010</t>
  </si>
  <si>
    <t>DIST-011</t>
  </si>
  <si>
    <t>DIST-012</t>
  </si>
  <si>
    <t>DIST-013</t>
  </si>
  <si>
    <t>DIST-014</t>
  </si>
  <si>
    <t>DIST-015</t>
  </si>
  <si>
    <t>DIST-016</t>
  </si>
  <si>
    <t>DIST-017</t>
  </si>
  <si>
    <t>DIST-018</t>
  </si>
  <si>
    <t>DIST-019</t>
  </si>
  <si>
    <t>DIST-020</t>
  </si>
  <si>
    <t>DIST-021</t>
  </si>
  <si>
    <t>DIST-022</t>
  </si>
  <si>
    <t>DIST-023</t>
  </si>
  <si>
    <t>DIST-024</t>
  </si>
  <si>
    <t>DIST-025</t>
  </si>
  <si>
    <t>DIST-026</t>
  </si>
  <si>
    <t>DIST-027</t>
  </si>
  <si>
    <t>DIST-028</t>
  </si>
  <si>
    <t>DIST-029</t>
  </si>
  <si>
    <t>DIST-030</t>
  </si>
  <si>
    <t>DISTRIBUTION SUMMARY</t>
  </si>
  <si>
    <t>Total Distributions:</t>
  </si>
  <si>
    <t>Total Value Distributed:</t>
  </si>
  <si>
    <t>Pending Distribution:</t>
  </si>
  <si>
    <t>Receipts Outstanding:</t>
  </si>
  <si>
    <t>Completed:</t>
  </si>
  <si>
    <t>Disputed:</t>
  </si>
  <si>
    <t>TRANSACTION LOG</t>
  </si>
  <si>
    <t>Audit trail for fiduciary accounting - required for court accountings</t>
  </si>
  <si>
    <t>Transaction ID</t>
  </si>
  <si>
    <t>Date</t>
  </si>
  <si>
    <t>Amount</t>
  </si>
  <si>
    <t>Debit/Credit</t>
  </si>
  <si>
    <t>Running Balance</t>
  </si>
  <si>
    <t>Related Asset/Liability</t>
  </si>
  <si>
    <t>Authorized By</t>
  </si>
  <si>
    <t>Receipt/Doc #</t>
  </si>
  <si>
    <t>TXN-0001</t>
  </si>
  <si>
    <t>TXN-0002</t>
  </si>
  <si>
    <t>TXN-0003</t>
  </si>
  <si>
    <t>TXN-0004</t>
  </si>
  <si>
    <t>TXN-0005</t>
  </si>
  <si>
    <t>TXN-0006</t>
  </si>
  <si>
    <t>TXN-0007</t>
  </si>
  <si>
    <t>TXN-0008</t>
  </si>
  <si>
    <t>TXN-0009</t>
  </si>
  <si>
    <t>TXN-0010</t>
  </si>
  <si>
    <t>TXN-0011</t>
  </si>
  <si>
    <t>TXN-0012</t>
  </si>
  <si>
    <t>TXN-0013</t>
  </si>
  <si>
    <t>TXN-0014</t>
  </si>
  <si>
    <t>TXN-0015</t>
  </si>
  <si>
    <t>TXN-0016</t>
  </si>
  <si>
    <t>TXN-0017</t>
  </si>
  <si>
    <t>TXN-0018</t>
  </si>
  <si>
    <t>TXN-0019</t>
  </si>
  <si>
    <t>TXN-0020</t>
  </si>
  <si>
    <t>TXN-0021</t>
  </si>
  <si>
    <t>TXN-0022</t>
  </si>
  <si>
    <t>TXN-0023</t>
  </si>
  <si>
    <t>TXN-0024</t>
  </si>
  <si>
    <t>TXN-0025</t>
  </si>
  <si>
    <t>TXN-0026</t>
  </si>
  <si>
    <t>TXN-0027</t>
  </si>
  <si>
    <t>TXN-0028</t>
  </si>
  <si>
    <t>TXN-0029</t>
  </si>
  <si>
    <t>TXN-0030</t>
  </si>
  <si>
    <t>TXN-0031</t>
  </si>
  <si>
    <t>TXN-0032</t>
  </si>
  <si>
    <t>TXN-0033</t>
  </si>
  <si>
    <t>TXN-0034</t>
  </si>
  <si>
    <t>TXN-0035</t>
  </si>
  <si>
    <t>TXN-0036</t>
  </si>
  <si>
    <t>TXN-0037</t>
  </si>
  <si>
    <t>TXN-0038</t>
  </si>
  <si>
    <t>TXN-0039</t>
  </si>
  <si>
    <t>TXN-0040</t>
  </si>
  <si>
    <t>TXN-0041</t>
  </si>
  <si>
    <t>TXN-0042</t>
  </si>
  <si>
    <t>TXN-0043</t>
  </si>
  <si>
    <t>TXN-0044</t>
  </si>
  <si>
    <t>TXN-0045</t>
  </si>
  <si>
    <t>TXN-0046</t>
  </si>
  <si>
    <t>TXN-0047</t>
  </si>
  <si>
    <t>TXN-0048</t>
  </si>
  <si>
    <t>TXN-0049</t>
  </si>
  <si>
    <t>TXN-0050</t>
  </si>
  <si>
    <t>TRANSACTION SUMMARY</t>
  </si>
  <si>
    <t>Total Transactions:</t>
  </si>
  <si>
    <t>Total Credits:</t>
  </si>
  <si>
    <t>Total Debits:</t>
  </si>
  <si>
    <t>Current Balance:</t>
  </si>
  <si>
    <t>BY TYPE:</t>
  </si>
  <si>
    <t>Income:</t>
  </si>
  <si>
    <t>Expenses:</t>
  </si>
  <si>
    <t>Distributions:</t>
  </si>
  <si>
    <t>Asset Sales:</t>
  </si>
  <si>
    <t>Debt Payments:</t>
  </si>
  <si>
    <t>Fees:</t>
  </si>
  <si>
    <t>Taxes:</t>
  </si>
  <si>
    <t>6789 Main St, Buffalo, CA 98052</t>
  </si>
  <si>
    <t>4567 Main St, Buffalo, CA 98052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</si>
</sst>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-&quot;$&quot;* #,##0.00_-;\-&quot;$&quot;* #,##0.00_-;_-&quot;$&quot;* &quot;-&quot;??_-;_-@_-"/>
    <numFmt numFmtId="165" formatCode="&quot;$&quot;#,##0.00"/>
    <numFmt numFmtId="168" formatCode="mm/dd/yyyy"/>
  </numFmts>
  <fonts count="25" x14ac:knownFonts="1">
    <font>
      <sz val="12"/>
      <name val="Calibri"/>
      <family val="2"/>
      <scheme val="minor"/>
    </font>
    <font>
      <sz val="8"/>
      <color theme="7" tint="-0.24994659260841701"/>
      <name val="Calibri"/>
      <family val="2"/>
      <scheme val="minor"/>
    </font>
    <font>
      <b/>
      <sz val="8"/>
      <color theme="7" tint="-0.24994659260841701"/>
      <name val="Calibri Light"/>
      <family val="1"/>
      <scheme val="major"/>
    </font>
    <font>
      <b/>
      <sz val="14"/>
      <color theme="0"/>
      <name val="Calibri"/>
      <family val="2"/>
      <scheme val="minor"/>
    </font>
    <font>
      <b/>
      <sz val="28"/>
      <color theme="0"/>
      <name val="Calibri Light"/>
      <family val="1"/>
      <scheme val="major"/>
    </font>
    <font>
      <b/>
      <sz val="14"/>
      <color theme="3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7"/>
      <name val="Calibri"/>
      <family val="2"/>
      <scheme val="minor"/>
    </font>
    <font>
      <b/>
      <sz val="14"/>
      <color theme="3"/>
      <name val="Calibri"/>
      <family val="2"/>
    </font>
    <font>
      <b/>
      <sz val="12"/>
      <color theme="3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48"/>
      <color theme="0"/>
      <name val="Calibri Light"/>
      <family val="1"/>
      <scheme val="major"/>
    </font>
    <font>
      <sz val="11"/>
      <color theme="1" tint="0.24994659260841701"/>
      <name val="Calibri"/>
      <family val="2"/>
      <scheme val="minor"/>
    </font>
    <font>
      <b/>
      <sz val="22"/>
      <color rgb="FF1F4E79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2"/>
      <color rgb="FF5E35B1"/>
      <name val="Calibri"/>
      <family val="2"/>
      <scheme val="minor"/>
    </font>
    <font>
      <b/>
      <sz val="20"/>
      <color rgb="FF1F4E79"/>
      <name val="Calibri"/>
      <family val="2"/>
      <scheme val="minor"/>
    </font>
    <font>
      <i/>
      <sz val="12"/>
      <color rgb="FF66666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20"/>
      <color rgb="FF2E7D32"/>
      <name val="Calibri"/>
      <family val="2"/>
      <scheme val="minor"/>
    </font>
    <font>
      <b/>
      <sz val="20"/>
      <color rgb="FFC62828"/>
      <name val="Calibri"/>
      <family val="2"/>
      <scheme val="minor"/>
    </font>
    <font>
      <b/>
      <sz val="20"/>
      <color rgb="FF1565C0"/>
      <name val="Calibri"/>
      <family val="2"/>
      <scheme val="minor"/>
    </font>
    <font>
      <b/>
      <sz val="20"/>
      <color rgb="FF6A1B9A"/>
      <name val="Calibri"/>
      <family val="2"/>
      <scheme val="minor"/>
    </font>
    <font>
      <b/>
      <sz val="20"/>
      <color rgb="FF00695C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E7D32"/>
        <bgColor indexed="64"/>
      </patternFill>
    </fill>
    <fill>
      <patternFill patternType="solid">
        <fgColor rgb="FFE8F5E9"/>
        <bgColor indexed="64"/>
      </patternFill>
    </fill>
    <fill>
      <patternFill patternType="solid">
        <fgColor rgb="FFC8E6C9"/>
        <bgColor indexed="64"/>
      </patternFill>
    </fill>
    <fill>
      <patternFill patternType="solid">
        <fgColor rgb="FFFF6F00"/>
        <bgColor indexed="64"/>
      </patternFill>
    </fill>
    <fill>
      <patternFill patternType="solid">
        <fgColor rgb="FFFFE0B2"/>
        <bgColor indexed="64"/>
      </patternFill>
    </fill>
    <fill>
      <patternFill patternType="solid">
        <fgColor rgb="FFFFF3E0"/>
        <bgColor indexed="64"/>
      </patternFill>
    </fill>
    <fill>
      <patternFill patternType="solid">
        <fgColor rgb="FF5E35B1"/>
        <bgColor indexed="64"/>
      </patternFill>
    </fill>
    <fill>
      <patternFill patternType="solid">
        <fgColor rgb="FFEDE7F6"/>
        <bgColor indexed="64"/>
      </patternFill>
    </fill>
    <fill>
      <patternFill patternType="solid">
        <fgColor rgb="FFC62828"/>
        <bgColor indexed="64"/>
      </patternFill>
    </fill>
    <fill>
      <patternFill patternType="solid">
        <fgColor rgb="FFFFEBEE"/>
        <bgColor indexed="64"/>
      </patternFill>
    </fill>
    <fill>
      <patternFill patternType="solid">
        <fgColor rgb="FF1565C0"/>
        <bgColor indexed="64"/>
      </patternFill>
    </fill>
    <fill>
      <patternFill patternType="solid">
        <fgColor rgb="FFE3F2FD"/>
        <bgColor indexed="64"/>
      </patternFill>
    </fill>
    <fill>
      <patternFill patternType="solid">
        <fgColor rgb="FF6A1B9A"/>
        <bgColor indexed="64"/>
      </patternFill>
    </fill>
    <fill>
      <patternFill patternType="solid">
        <fgColor rgb="FFF3E5F5"/>
        <bgColor indexed="64"/>
      </patternFill>
    </fill>
    <fill>
      <patternFill patternType="solid">
        <fgColor rgb="FF00695C"/>
        <bgColor indexed="64"/>
      </patternFill>
    </fill>
    <fill>
      <patternFill patternType="solid">
        <fgColor rgb="FFE0F2F1"/>
        <bgColor indexed="64"/>
      </patternFill>
    </fill>
    <fill>
      <patternFill patternType="solid">
        <fgColor rgb="FF80CBC4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</borders>
  <cellStyleXfs count="21">
    <xf numFmtId="0" fontId="0" fillId="0" borderId="0"/>
    <xf numFmtId="0" fontId="11" fillId="0" borderId="0">
      <alignment horizontal="right" vertical="center"/>
    </xf>
    <xf numFmtId="0" fontId="4" fillId="4" borderId="0">
      <alignment horizontal="center" vertical="center"/>
    </xf>
    <xf numFmtId="165" fontId="10" fillId="0" borderId="0">
      <alignment vertical="center"/>
    </xf>
    <xf numFmtId="0" fontId="5" fillId="0" borderId="0">
      <alignment horizontal="right" vertical="center"/>
    </xf>
    <xf numFmtId="0" fontId="3" fillId="3" borderId="0">
      <alignment horizontal="left" vertical="center"/>
    </xf>
    <xf numFmtId="165" fontId="2" fillId="0" borderId="1">
      <alignment horizontal="right" vertical="center"/>
    </xf>
    <xf numFmtId="165" fontId="1" fillId="2" borderId="0">
      <alignment horizontal="right" vertical="center"/>
    </xf>
    <xf numFmtId="165" fontId="1" fillId="0" borderId="0">
      <alignment horizontal="right" vertical="center"/>
    </xf>
    <xf numFmtId="165" fontId="3" fillId="3" borderId="0">
      <alignment horizontal="right" vertical="center"/>
    </xf>
    <xf numFmtId="0" fontId="7" fillId="0" borderId="0">
      <alignment horizontal="left" vertical="center"/>
    </xf>
    <xf numFmtId="165" fontId="10" fillId="0" borderId="0">
      <alignment vertical="center"/>
    </xf>
    <xf numFmtId="0" fontId="8" fillId="0" borderId="0">
      <alignment horizontal="left" vertical="center"/>
    </xf>
    <xf numFmtId="165" fontId="6" fillId="0" borderId="0"/>
    <xf numFmtId="165" fontId="9" fillId="0" borderId="0">
      <alignment horizontal="right" vertical="center"/>
    </xf>
    <xf numFmtId="165" fontId="9" fillId="0" borderId="0">
      <alignment vertical="center"/>
    </xf>
    <xf numFmtId="165" fontId="9" fillId="0" borderId="0">
      <alignment horizontal="left" vertical="center"/>
    </xf>
    <xf numFmtId="0" fontId="5" fillId="0" borderId="0">
      <alignment horizontal="left" vertical="center"/>
    </xf>
    <xf numFmtId="0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/>
    <xf numFmtId="0" fontId="13" fillId="0" borderId="0" xfId="0" applyFont="1"/>
    <xf numFmtId="0" fontId="15" fillId="5" borderId="0" xfId="0" applyFont="1" applyFill="1"/>
    <xf numFmtId="0" fontId="14" fillId="6" borderId="0" xfId="0" applyFont="1" applyFill="1"/>
    <xf numFmtId="0" fontId="0" fillId="6" borderId="0" xfId="0" applyFill="1"/>
    <xf numFmtId="15" fontId="0" fillId="6" borderId="0" xfId="0" applyNumberFormat="1" applyFill="1"/>
    <xf numFmtId="0" fontId="15" fillId="7" borderId="0" xfId="0" applyFont="1" applyFill="1"/>
    <xf numFmtId="0" fontId="14" fillId="8" borderId="0" xfId="0" applyFont="1" applyFill="1"/>
    <xf numFmtId="0" fontId="0" fillId="8" borderId="0" xfId="0" applyFill="1"/>
    <xf numFmtId="165" fontId="0" fillId="0" borderId="0" xfId="0" applyNumberFormat="1"/>
    <xf numFmtId="0" fontId="14" fillId="9" borderId="0" xfId="0" applyFont="1" applyFill="1"/>
    <xf numFmtId="165" fontId="14" fillId="9" borderId="0" xfId="0" applyNumberFormat="1" applyFont="1" applyFill="1"/>
    <xf numFmtId="165" fontId="15" fillId="5" borderId="0" xfId="0" applyNumberFormat="1" applyFont="1" applyFill="1"/>
    <xf numFmtId="0" fontId="15" fillId="10" borderId="0" xfId="0" applyFont="1" applyFill="1"/>
    <xf numFmtId="0" fontId="14" fillId="11" borderId="0" xfId="0" applyFont="1" applyFill="1"/>
    <xf numFmtId="0" fontId="0" fillId="12" borderId="0" xfId="0" applyFill="1"/>
    <xf numFmtId="0" fontId="15" fillId="13" borderId="0" xfId="0" applyFont="1" applyFill="1"/>
    <xf numFmtId="0" fontId="16" fillId="14" borderId="0" xfId="0" applyFont="1" applyFill="1"/>
    <xf numFmtId="0" fontId="0" fillId="14" borderId="0" xfId="0" applyFill="1"/>
    <xf numFmtId="0" fontId="17" fillId="0" borderId="0" xfId="0" applyFont="1"/>
    <xf numFmtId="0" fontId="18" fillId="0" borderId="0" xfId="0" applyFont="1"/>
    <xf numFmtId="0" fontId="19" fillId="5" borderId="0" xfId="0" applyFont="1" applyFill="1"/>
    <xf numFmtId="10" fontId="0" fillId="0" borderId="0" xfId="0" applyNumberFormat="1"/>
    <xf numFmtId="0" fontId="20" fillId="0" borderId="0" xfId="0" applyFont="1"/>
    <xf numFmtId="0" fontId="19" fillId="7" borderId="0" xfId="0" applyFont="1" applyFill="1"/>
    <xf numFmtId="168" fontId="0" fillId="0" borderId="0" xfId="0" applyNumberFormat="1"/>
    <xf numFmtId="165" fontId="0" fillId="8" borderId="0" xfId="0" applyNumberFormat="1" applyFill="1"/>
    <xf numFmtId="0" fontId="21" fillId="0" borderId="0" xfId="0" applyFont="1"/>
    <xf numFmtId="0" fontId="19" fillId="15" borderId="0" xfId="0" applyFont="1" applyFill="1"/>
    <xf numFmtId="0" fontId="14" fillId="16" borderId="0" xfId="0" applyFont="1" applyFill="1"/>
    <xf numFmtId="0" fontId="0" fillId="16" borderId="0" xfId="0" applyFill="1"/>
    <xf numFmtId="165" fontId="0" fillId="16" borderId="0" xfId="0" applyNumberFormat="1" applyFill="1"/>
    <xf numFmtId="0" fontId="22" fillId="0" borderId="0" xfId="0" applyFont="1"/>
    <xf numFmtId="0" fontId="19" fillId="17" borderId="0" xfId="0" applyFont="1" applyFill="1"/>
    <xf numFmtId="0" fontId="14" fillId="18" borderId="0" xfId="0" applyFont="1" applyFill="1"/>
    <xf numFmtId="0" fontId="0" fillId="18" borderId="0" xfId="0" applyFill="1"/>
    <xf numFmtId="9" fontId="0" fillId="18" borderId="0" xfId="0" applyNumberFormat="1" applyFill="1"/>
    <xf numFmtId="0" fontId="23" fillId="0" borderId="0" xfId="0" applyFont="1"/>
    <xf numFmtId="0" fontId="19" fillId="19" borderId="0" xfId="0" applyFont="1" applyFill="1"/>
    <xf numFmtId="0" fontId="14" fillId="20" borderId="0" xfId="0" applyFont="1" applyFill="1"/>
    <xf numFmtId="0" fontId="0" fillId="20" borderId="0" xfId="0" applyFill="1"/>
    <xf numFmtId="165" fontId="0" fillId="20" borderId="0" xfId="0" applyNumberFormat="1" applyFill="1"/>
    <xf numFmtId="0" fontId="24" fillId="0" borderId="0" xfId="0" applyFont="1"/>
    <xf numFmtId="0" fontId="19" fillId="21" borderId="0" xfId="0" applyFont="1" applyFill="1"/>
    <xf numFmtId="0" fontId="14" fillId="22" borderId="0" xfId="0" applyFont="1" applyFill="1"/>
    <xf numFmtId="0" fontId="0" fillId="22" borderId="0" xfId="0" applyFill="1"/>
    <xf numFmtId="165" fontId="0" fillId="22" borderId="0" xfId="0" applyNumberFormat="1" applyFill="1"/>
    <xf numFmtId="0" fontId="14" fillId="23" borderId="0" xfId="0" applyFont="1" applyFill="1"/>
    <xf numFmtId="165" fontId="14" fillId="23" borderId="0" xfId="0" applyNumberFormat="1" applyFont="1" applyFill="1"/>
  </cellXfs>
  <cellStyles count="21">
    <cellStyle name="Currency 2" xfId="20" xr:uid="{3FAC71B6-7617-4B74-A2AC-F0BBEDC41F6E}"/>
    <cellStyle name="First Row Stripe" xfId="7" xr:uid="{00000000-0005-0000-0000-000000000000}"/>
    <cellStyle name="Normal" xfId="0" builtinId="0" customBuiltin="1"/>
    <cellStyle name="Normal 2" xfId="13" xr:uid="{00000000-0005-0000-0000-000002000000}"/>
    <cellStyle name="Normal 3" xfId="18" xr:uid="{08642D1D-3E1A-4D11-A45C-544449FCBBC2}"/>
    <cellStyle name="Percent 2" xfId="19" xr:uid="{9CB8F453-3B81-4DA5-B5F5-57ABA338BD0E}"/>
    <cellStyle name="Second Row Stripe" xfId="8" xr:uid="{00000000-0005-0000-0000-000003000000}"/>
    <cellStyle name="Sub Title" xfId="2" xr:uid="{00000000-0005-0000-0000-000004000000}"/>
    <cellStyle name="Table - Header 2" xfId="9" xr:uid="{00000000-0005-0000-0000-000005000000}"/>
    <cellStyle name="Table - Total" xfId="6" xr:uid="{00000000-0005-0000-0000-000006000000}"/>
    <cellStyle name="Table Header" xfId="5" xr:uid="{00000000-0005-0000-0000-000007000000}"/>
    <cellStyle name="Table Header 2" xfId="12" xr:uid="{00000000-0005-0000-0000-000008000000}"/>
    <cellStyle name="Title Cell" xfId="1" xr:uid="{00000000-0005-0000-0000-000009000000}"/>
    <cellStyle name="Total - Heading" xfId="3" xr:uid="{00000000-0005-0000-0000-00000A000000}"/>
    <cellStyle name="Total - Heading 2" xfId="11" xr:uid="{00000000-0005-0000-0000-00000B000000}"/>
    <cellStyle name="Total - Heading 3" xfId="15" xr:uid="{00000000-0005-0000-0000-00000C000000}"/>
    <cellStyle name="Total - Heading Titles" xfId="4" xr:uid="{00000000-0005-0000-0000-00000D000000}"/>
    <cellStyle name="Total - Heading Titles 2" xfId="10" xr:uid="{00000000-0005-0000-0000-00000E000000}"/>
    <cellStyle name="Total - Heading Titles 3" xfId="14" xr:uid="{00000000-0005-0000-0000-00000F000000}"/>
    <cellStyle name="Total - Heading Titles 3 2" xfId="16" xr:uid="{00000000-0005-0000-0000-000010000000}"/>
    <cellStyle name="Total - Heading Titles 4" xfId="17" xr:uid="{00000000-0005-0000-0000-000011000000}"/>
  </cellStyles>
  <dxfs count="32">
    <dxf>
      <numFmt numFmtId="165" formatCode="&quot;$&quot;#,##0.00"/>
    </dxf>
    <dxf>
      <numFmt numFmtId="165" formatCode="&quot;$&quot;#,##0.00"/>
    </dxf>
    <dxf>
      <numFmt numFmtId="168" formatCode="mm/dd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family val="2"/>
        <scheme val="minor"/>
      </font>
      <fill>
        <patternFill patternType="solid">
          <fgColor indexed="64"/>
          <bgColor rgb="FF00695C"/>
        </patternFill>
      </fill>
    </dxf>
    <dxf>
      <numFmt numFmtId="168" formatCode="mm/dd/yyyy"/>
    </dxf>
    <dxf>
      <numFmt numFmtId="165" formatCode="&quot;$&quot;#,##0.00"/>
    </dxf>
    <dxf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family val="2"/>
        <scheme val="minor"/>
      </font>
      <fill>
        <patternFill patternType="solid">
          <fgColor indexed="64"/>
          <bgColor rgb="FF6A1B9A"/>
        </patternFill>
      </fill>
    </dxf>
    <dxf>
      <fill>
        <patternFill patternType="solid">
          <fgColor indexed="64"/>
          <bgColor rgb="FFFFCDD2"/>
        </patternFill>
      </fill>
    </dxf>
    <dxf>
      <numFmt numFmtId="168" formatCode="mm/dd/yyyy"/>
    </dxf>
    <dxf>
      <numFmt numFmtId="168" formatCode="mm/dd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family val="2"/>
        <scheme val="minor"/>
      </font>
      <fill>
        <patternFill patternType="solid">
          <fgColor indexed="64"/>
          <bgColor rgb="FF1565C0"/>
        </patternFill>
      </fill>
    </dxf>
    <dxf>
      <numFmt numFmtId="168" formatCode="mm/dd/yyyy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family val="2"/>
        <scheme val="minor"/>
      </font>
      <fill>
        <patternFill patternType="solid">
          <fgColor indexed="64"/>
          <bgColor rgb="FFC62828"/>
        </patternFill>
      </fill>
    </dxf>
    <dxf>
      <numFmt numFmtId="168" formatCode="mm/dd/yyyy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family val="2"/>
        <scheme val="minor"/>
      </font>
      <fill>
        <patternFill patternType="solid">
          <fgColor indexed="64"/>
          <bgColor rgb="FF2E7D32"/>
        </patternFill>
      </fill>
    </dxf>
    <dxf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family val="2"/>
        <scheme val="minor"/>
      </font>
      <fill>
        <patternFill patternType="solid">
          <fgColor indexed="64"/>
          <bgColor rgb="FF1F4E79"/>
        </patternFill>
      </fill>
    </dxf>
    <dxf>
      <fill>
        <patternFill>
          <bgColor theme="7" tint="0.79998168889431442"/>
        </patternFill>
      </fill>
      <border diagonalUp="0" diagonalDown="0">
        <left/>
        <right/>
      </border>
    </dxf>
    <dxf>
      <border diagonalUp="0" diagonalDown="0">
        <left/>
        <right/>
        <top style="thin">
          <color theme="7"/>
        </top>
        <bottom style="thin">
          <color theme="7"/>
        </bottom>
        <vertical/>
        <horizontal/>
      </border>
    </dxf>
    <dxf>
      <font>
        <sz val="8"/>
        <color theme="7" tint="-0.24994659260841701"/>
      </font>
      <border diagonalUp="0" diagonalDown="0">
        <left/>
        <right/>
        <top/>
        <bottom style="thin">
          <color theme="7"/>
        </bottom>
        <vertical/>
        <horizontal/>
      </border>
    </dxf>
    <dxf>
      <font>
        <sz val="8"/>
        <color theme="7" tint="-0.24994659260841701"/>
      </font>
    </dxf>
    <dxf>
      <font>
        <b/>
        <i val="0"/>
        <color theme="1"/>
      </font>
      <fill>
        <patternFill>
          <bgColor theme="5" tint="0.79998168889431442"/>
        </patternFill>
      </fill>
      <border diagonalUp="0" diagonalDown="0">
        <left/>
        <right/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  <dxf>
      <font>
        <b/>
        <i val="0"/>
        <color theme="1" tint="0.34998626667073579"/>
      </font>
      <fill>
        <patternFill patternType="none">
          <bgColor auto="1"/>
        </patternFill>
      </fill>
      <border diagonalUp="0" diagonalDown="0">
        <left/>
        <right/>
        <top/>
        <bottom style="thin">
          <color theme="4" tint="-0.24994659260841701"/>
        </bottom>
        <vertical/>
        <horizontal/>
      </border>
    </dxf>
    <dxf>
      <font>
        <color theme="1"/>
      </font>
      <fill>
        <patternFill patternType="none">
          <fgColor indexed="64"/>
          <bgColor auto="1"/>
        </patternFill>
      </fill>
      <border diagonalUp="0" diagonalDown="0">
        <left/>
        <right/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</dxfs>
  <tableStyles count="2" defaultTableStyle="TableStyleMedium9" defaultPivotStyle="PivotStyleLight16">
    <tableStyle name="Probate" pivot="0" count="3" xr9:uid="{DB40A0B2-143B-4578-BEC2-F04CD1FC9BDF}">
      <tableStyleElement type="wholeTable" dxfId="31"/>
      <tableStyleElement type="headerRow" dxfId="30"/>
      <tableStyleElement type="totalRow" dxfId="29"/>
    </tableStyle>
    <tableStyle name="Table Style 1" pivot="0" count="4" xr9:uid="{00000000-0011-0000-FFFF-FFFF00000000}">
      <tableStyleElement type="wholeTable" dxfId="28"/>
      <tableStyleElement type="headerRow" dxfId="27"/>
      <tableStyleElement type="totalRow" dxfId="26"/>
      <tableStyleElement type="firstRowStripe" dxfId="2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7795CB"/>
      <rgbColor rgb="00333333"/>
    </indexedColors>
    <mruColors>
      <color rgb="FFFFFFFF"/>
      <color rgb="FF008272"/>
      <color rgb="FF305496"/>
      <color rgb="FF595959"/>
      <color rgb="FF4472C4"/>
      <color rgb="FFEAF6EC"/>
      <color rgb="FF00B09B"/>
      <color rgb="FF00AEDE"/>
      <color rgb="FFD9EEFF"/>
      <color rgb="FFCAEC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D470EB6-2D7B-9A42-B276-3DBB0B029EBB}" name="tblParties" displayName="tblParties" ref="A5:K25" totalsRowShown="0" headerRowDxfId="24">
  <autoFilter ref="A5:K25" xr:uid="{6D470EB6-2D7B-9A42-B276-3DBB0B029EBB}"/>
  <tableColumns count="11">
    <tableColumn id="1" xr3:uid="{3EBAD2A7-B313-A643-AC77-A6F4085B1BDF}" name="Party ID"/>
    <tableColumn id="2" xr3:uid="{E0A6AC5F-EA5B-3444-BAB9-50B4BAA05DEA}" name="Role"/>
    <tableColumn id="3" xr3:uid="{771D24E1-CAD6-7046-911D-C3F619FAFA8F}" name="Full Legal Name"/>
    <tableColumn id="4" xr3:uid="{E2623FC1-E7BA-A24D-AC05-4C06FAC4715C}" name="Relationship to Decedent"/>
    <tableColumn id="5" xr3:uid="{0A8A5DCE-2E0B-2A4E-9A46-329D364D5A53}" name="Dependent?"/>
    <tableColumn id="6" xr3:uid="{E94D504E-C136-BB44-9915-0A6FEA3C13A3}" name="Share %" dataDxfId="23"/>
    <tableColumn id="7" xr3:uid="{27E4DF87-7244-8946-9570-5BA79F9AA968}" name="Address"/>
    <tableColumn id="8" xr3:uid="{C3D44399-7780-5347-8DF4-4CC45D5A966B}" name="Phone"/>
    <tableColumn id="9" xr3:uid="{3BFAEE1D-7B6A-154A-9283-18E9C5467B2B}" name="Email"/>
    <tableColumn id="10" xr3:uid="{4E606EA0-3C96-DC49-A663-98FBACB6D708}" name="Status"/>
    <tableColumn id="11" xr3:uid="{18A7FA10-C607-1742-A94F-7D2F2E722F97}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BB353F2-F480-F644-A183-7EC3727A9FAE}" name="tblAssets" displayName="tblAssets" ref="A5:O55" totalsRowShown="0" headerRowDxfId="22">
  <autoFilter ref="A5:O55" xr:uid="{DBB353F2-F480-F644-A183-7EC3727A9FAE}"/>
  <tableColumns count="15">
    <tableColumn id="1" xr3:uid="{529E4962-3D89-934E-806D-C9A2DBEB3C12}" name="Asset ID"/>
    <tableColumn id="2" xr3:uid="{7A3DFCB0-33D4-924A-B9F2-02AEA77C3939}" name="Category"/>
    <tableColumn id="3" xr3:uid="{F2B1B7DF-295C-5D4F-AF24-80B9CDBB79D6}" name="Description"/>
    <tableColumn id="4" xr3:uid="{7A46012A-0B4B-BF4A-9462-541BB37F6DA1}" name="Institution/Location"/>
    <tableColumn id="5" xr3:uid="{3EA5A765-32D4-934D-BC78-11DADC79C691}" name="Account/Title #"/>
    <tableColumn id="6" xr3:uid="{CE364B61-20A7-7145-AF21-1F5A7FB7A6FE}" name="DOD Value" dataDxfId="21"/>
    <tableColumn id="7" xr3:uid="{A63B73DA-ABBE-0C4E-AAD0-E6B86392C29D}" name="Current Value" dataDxfId="20"/>
    <tableColumn id="8" xr3:uid="{1A3AE265-83A4-BE4F-96C3-CA1E7120B3B8}" name="Inventory Value" dataDxfId="19">
      <calculatedColumnFormula>IF(G6&lt;&gt;"",G6,F6)</calculatedColumnFormula>
    </tableColumn>
    <tableColumn id="9" xr3:uid="{B2C25973-E385-AD4C-BA53-5FACD25E2D4D}" name="Status"/>
    <tableColumn id="10" xr3:uid="{F3BCCF24-2A6A-9644-9DFB-2CDF6BEC7A5E}" name="Valuation Date" dataDxfId="18"/>
    <tableColumn id="11" xr3:uid="{CDA837DE-1289-7A44-8077-A2E4A180D53F}" name="Valuation Method"/>
    <tableColumn id="12" xr3:uid="{CE9F9D2B-DCA0-F048-AE11-1545E05F725C}" name="Title Holder"/>
    <tableColumn id="13" xr3:uid="{A9C94131-7141-B641-AE3C-3D7B3C8B35A3}" name="Beneficiary"/>
    <tableColumn id="14" xr3:uid="{813C1A3B-E58F-DF41-ACE7-B1B068CF382B}" name="Probate/Non-Probate"/>
    <tableColumn id="15" xr3:uid="{7E479BE8-B25A-DF4C-B2A0-55B89285B9FA}" name="Notes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F6916F6-0A71-6942-8304-36777193507F}" name="tblLiabilities" displayName="tblLiabilities" ref="A5:M45" totalsRowShown="0" headerRowDxfId="17">
  <autoFilter ref="A5:M45" xr:uid="{6F6916F6-0A71-6942-8304-36777193507F}"/>
  <tableColumns count="13">
    <tableColumn id="1" xr3:uid="{DA3D6912-FBF4-0648-AD88-71AF57FEF679}" name="Liability ID"/>
    <tableColumn id="2" xr3:uid="{2B29904B-2AC7-114E-821C-21EC5D247EF5}" name="Category"/>
    <tableColumn id="3" xr3:uid="{61529F6D-EC9D-E348-8E42-FD9C6CDB8B51}" name="Creditor"/>
    <tableColumn id="4" xr3:uid="{0B5E72A4-93CB-9645-8D33-DF34455311A9}" name="Account #"/>
    <tableColumn id="5" xr3:uid="{131880A7-03CC-ED4E-80CA-499B8AA09E46}" name="DOD Balance" dataDxfId="16"/>
    <tableColumn id="6" xr3:uid="{29F9EC3F-2F0A-814A-8718-3A3B41DCBDB1}" name="Current Balance" dataDxfId="15"/>
    <tableColumn id="7" xr3:uid="{C2A4E279-B6E2-CD48-82CA-2691757E6BAC}" name="Inventory Amount" dataDxfId="14">
      <calculatedColumnFormula>IF(F6&lt;&gt;"",F6,E6)</calculatedColumnFormula>
    </tableColumn>
    <tableColumn id="8" xr3:uid="{F5C0BBF0-72BC-4546-BA7D-EB28892E0766}" name="Status"/>
    <tableColumn id="9" xr3:uid="{2A63A967-DEC6-984A-B122-78577612C529}" name="Priority"/>
    <tableColumn id="10" xr3:uid="{3609AD64-A1FD-154C-AA50-832A355A072D}" name="Payment Date" dataDxfId="12"/>
    <tableColumn id="11" xr3:uid="{646DD89B-3F2A-AE47-8B8C-010DEB813107}" name="Payment Amount" dataDxfId="13"/>
    <tableColumn id="12" xr3:uid="{E278BC0F-83F7-0B41-89A7-01CDCA460E30}" name="Claim Filed?"/>
    <tableColumn id="13" xr3:uid="{35225DDD-5CAE-2C48-9D5B-956891FA7BDC}" name="Notes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4BE8A91E-A958-7B47-A689-7FDC7CA1605A}" name="tblDocuments" displayName="tblDocuments" ref="A5:J40" totalsRowShown="0" headerRowDxfId="11">
  <autoFilter ref="A5:J40" xr:uid="{4BE8A91E-A958-7B47-A689-7FDC7CA1605A}"/>
  <tableColumns count="10">
    <tableColumn id="1" xr3:uid="{B60AE706-A657-4E43-BC7C-494DD1F3571C}" name="Doc ID"/>
    <tableColumn id="2" xr3:uid="{1E01F24A-63E9-C049-A546-6E74CE7832B8}" name="Document Type"/>
    <tableColumn id="3" xr3:uid="{86DA68A5-8867-AC49-8F49-880D2EB6059B}" name="Required?"/>
    <tableColumn id="4" xr3:uid="{9A0CC6D7-22AE-6446-8889-61B9E4484B59}" name="Status"/>
    <tableColumn id="5" xr3:uid="{DE681111-94DB-F74E-ABEE-F4616F3B3573}" name="Location/File Path"/>
    <tableColumn id="6" xr3:uid="{89592BFA-7817-7246-9A99-1D53D3E33C70}" name="Date Obtained" dataDxfId="10"/>
    <tableColumn id="7" xr3:uid="{ADCD7339-5E17-6542-87BF-A04F399665D4}" name="Responsible Party"/>
    <tableColumn id="8" xr3:uid="{7A2B7907-93AF-6E40-B131-0EC1F02C6606}" name="Due Date" dataDxfId="9"/>
    <tableColumn id="9" xr3:uid="{D96F7E3B-EBEB-F441-A9B4-2A8387E7B1A3}" name="Priority"/>
    <tableColumn id="10" xr3:uid="{87098BE6-0561-AA49-933F-C7B915D3C5F1}" name="Notes"/>
  </tableColumns>
  <tableStyleInfo name="TableStyleMedium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99B03ECB-8B8D-4440-9B65-89E06901E685}" name="tblDistributions" displayName="tblDistributions" ref="A5:J35" totalsRowShown="0" headerRowDxfId="7">
  <autoFilter ref="A5:J35" xr:uid="{99B03ECB-8B8D-4440-9B65-89E06901E685}"/>
  <tableColumns count="10">
    <tableColumn id="1" xr3:uid="{D04BC7C8-02AB-5041-AA37-799BD76B8870}" name="Distribution ID"/>
    <tableColumn id="2" xr3:uid="{C61B050C-C57F-5345-ADF3-1AE9442F92BB}" name="Beneficiary"/>
    <tableColumn id="3" xr3:uid="{BF6F849C-09EF-FD40-8D14-98D61B8945BE}" name="Related Asset ID"/>
    <tableColumn id="4" xr3:uid="{F348C2FE-938E-9C4F-BE52-90E91456E116}" name="Asset/Cash Description"/>
    <tableColumn id="5" xr3:uid="{A075EDE5-EC30-9545-92F6-F631C3AA1D4D}" name="Entitled Share %" dataDxfId="6"/>
    <tableColumn id="6" xr3:uid="{6EBBE76C-BE10-E54F-B468-E9E13BF7751A}" name="Value" dataDxfId="5"/>
    <tableColumn id="7" xr3:uid="{CFE12A07-4D88-2248-A30C-8334079EAF3B}" name="Distribution Date" dataDxfId="4"/>
    <tableColumn id="8" xr3:uid="{7A2EAA62-9807-BD47-8E97-DB062ADD8149}" name="Status"/>
    <tableColumn id="9" xr3:uid="{251A606A-0E89-5445-9D45-B7B524ADB0E2}" name="Receipt Obtained?"/>
    <tableColumn id="10" xr3:uid="{24480F54-7BFE-6447-9FC2-280CEF1C5D70}" name="Notes/Special Conditions"/>
  </tableColumns>
  <tableStyleInfo name="TableStyleMedium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D7DDF617-BA2C-E04A-8B7A-2FCF437D998F}" name="tblTransactions" displayName="tblTransactions" ref="A5:K55" totalsRowShown="0" headerRowDxfId="3">
  <autoFilter ref="A5:K55" xr:uid="{D7DDF617-BA2C-E04A-8B7A-2FCF437D998F}"/>
  <tableColumns count="11">
    <tableColumn id="1" xr3:uid="{549CFD6C-9CF1-C442-B85E-9AE1EC1FC34E}" name="Transaction ID"/>
    <tableColumn id="2" xr3:uid="{ECFBCD9F-BA1D-D74E-A410-376375B6D880}" name="Date" dataDxfId="2"/>
    <tableColumn id="3" xr3:uid="{C3715F8B-74BE-0D40-8868-096F71087E11}" name="Type"/>
    <tableColumn id="4" xr3:uid="{050B3FA3-C062-2748-A844-F74F55A2D534}" name="Description"/>
    <tableColumn id="5" xr3:uid="{6A59410B-A125-B54B-B8D4-6AF1FC8C4FD3}" name="Amount" dataDxfId="1"/>
    <tableColumn id="6" xr3:uid="{4B4E1715-243C-3B49-AE45-B46E77BBE16D}" name="Debit/Credit"/>
    <tableColumn id="7" xr3:uid="{1F7FC846-5FCC-7146-A354-2654D323540E}" name="Running Balance" dataDxfId="0">
      <calculatedColumnFormula>IF(E6&lt;&gt;"",G5+IF(F6="Credit",E6,-E6),"")</calculatedColumnFormula>
    </tableColumn>
    <tableColumn id="8" xr3:uid="{A45010AA-D879-324F-BDD6-F217A58E99D9}" name="Related Asset/Liability"/>
    <tableColumn id="9" xr3:uid="{DAB30BA2-0D7E-3348-AA6C-A36D51AF8E86}" name="Authorized By"/>
    <tableColumn id="10" xr3:uid="{277E6D33-1785-814A-8C35-7C063293D758}" name="Receipt/Doc #"/>
    <tableColumn id="11" xr3:uid="{8144D144-D1B8-F643-AF94-E55F51ADA506}" name="Notes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Probate_doc_Palette">
      <a:dk1>
        <a:sysClr val="windowText" lastClr="000000"/>
      </a:dk1>
      <a:lt1>
        <a:sysClr val="window" lastClr="FFFFFF"/>
      </a:lt1>
      <a:dk2>
        <a:srgbClr val="595959"/>
      </a:dk2>
      <a:lt2>
        <a:srgbClr val="E7E6E6"/>
      </a:lt2>
      <a:accent1>
        <a:srgbClr val="4472C4"/>
      </a:accent1>
      <a:accent2>
        <a:srgbClr val="A5A5A5"/>
      </a:accent2>
      <a:accent3>
        <a:srgbClr val="305496"/>
      </a:accent3>
      <a:accent4>
        <a:srgbClr val="008272"/>
      </a:accent4>
      <a:accent5>
        <a:srgbClr val="5B9BD5"/>
      </a:accent5>
      <a:accent6>
        <a:srgbClr val="ED7D31"/>
      </a:accent6>
      <a:hlink>
        <a:srgbClr val="00B0F0"/>
      </a:hlink>
      <a:folHlink>
        <a:srgbClr val="D955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AE8EF-E301-1641-89AC-D15AF8BAC4BD}">
  <sheetPr>
    <tabColor rgb="FF1F4E79"/>
  </sheetPr>
  <dimension ref="B2:F44"/>
  <sheetViews>
    <sheetView tabSelected="1" workbookViewId="0">
      <selection activeCell="I12" sqref="I12"/>
    </sheetView>
  </sheetViews>
  <sheetFormatPr baseColWidth="10" defaultRowHeight="16" x14ac:dyDescent="0.2"/>
  <cols>
    <col min="1" max="1" width="0.83203125" customWidth="1"/>
    <col min="2" max="2" width="21.6640625" bestFit="1" customWidth="1"/>
    <col min="3" max="3" width="40.33203125" bestFit="1" customWidth="1"/>
    <col min="4" max="4" width="16.83203125" bestFit="1" customWidth="1"/>
    <col min="5" max="5" width="22.33203125" bestFit="1" customWidth="1"/>
    <col min="6" max="6" width="10.1640625" bestFit="1" customWidth="1"/>
    <col min="7" max="7" width="0.83203125" customWidth="1"/>
  </cols>
  <sheetData>
    <row r="2" spans="2:6" ht="29" x14ac:dyDescent="0.35">
      <c r="B2" s="2" t="s">
        <v>21</v>
      </c>
      <c r="C2" s="1"/>
      <c r="D2" s="1"/>
      <c r="E2" s="1"/>
      <c r="F2" s="1"/>
    </row>
    <row r="4" spans="2:6" ht="19" x14ac:dyDescent="0.25">
      <c r="B4" s="3" t="s">
        <v>22</v>
      </c>
      <c r="C4" s="1"/>
      <c r="E4" s="3" t="s">
        <v>31</v>
      </c>
      <c r="F4" s="1"/>
    </row>
    <row r="5" spans="2:6" x14ac:dyDescent="0.2">
      <c r="B5" s="4" t="s">
        <v>23</v>
      </c>
      <c r="C5" s="5" t="s">
        <v>15</v>
      </c>
      <c r="E5" s="4" t="s">
        <v>25</v>
      </c>
      <c r="F5" s="6">
        <v>46148</v>
      </c>
    </row>
    <row r="6" spans="2:6" x14ac:dyDescent="0.2">
      <c r="B6" s="4" t="s">
        <v>24</v>
      </c>
      <c r="C6" s="6">
        <v>24084</v>
      </c>
      <c r="E6" s="4" t="s">
        <v>32</v>
      </c>
      <c r="F6" s="5"/>
    </row>
    <row r="7" spans="2:6" x14ac:dyDescent="0.2">
      <c r="B7" s="4" t="s">
        <v>25</v>
      </c>
      <c r="C7" s="6">
        <v>46148</v>
      </c>
      <c r="E7" s="4" t="s">
        <v>33</v>
      </c>
      <c r="F7" s="5"/>
    </row>
    <row r="8" spans="2:6" x14ac:dyDescent="0.2">
      <c r="B8" s="4" t="s">
        <v>26</v>
      </c>
      <c r="C8" s="5" t="s">
        <v>1</v>
      </c>
      <c r="E8" s="4" t="s">
        <v>34</v>
      </c>
      <c r="F8" s="5"/>
    </row>
    <row r="9" spans="2:6" x14ac:dyDescent="0.2">
      <c r="B9" s="4" t="s">
        <v>27</v>
      </c>
      <c r="C9" s="5" t="s">
        <v>452</v>
      </c>
      <c r="E9" s="4" t="s">
        <v>35</v>
      </c>
      <c r="F9" s="5"/>
    </row>
    <row r="10" spans="2:6" x14ac:dyDescent="0.2">
      <c r="B10" s="4" t="s">
        <v>28</v>
      </c>
      <c r="C10" s="5"/>
      <c r="E10" s="4" t="s">
        <v>36</v>
      </c>
      <c r="F10" s="5"/>
    </row>
    <row r="11" spans="2:6" x14ac:dyDescent="0.2">
      <c r="B11" s="4" t="s">
        <v>29</v>
      </c>
      <c r="C11" s="5" t="s">
        <v>0</v>
      </c>
      <c r="E11" s="4" t="s">
        <v>37</v>
      </c>
      <c r="F11" s="5" t="e">
        <f ca="1">IF(E5&lt;&gt;"",TODAY()-DATEVALUE(E5),"")</f>
        <v>#VALUE!</v>
      </c>
    </row>
    <row r="12" spans="2:6" x14ac:dyDescent="0.2">
      <c r="B12" s="4" t="s">
        <v>30</v>
      </c>
      <c r="C12" s="5" t="s">
        <v>453</v>
      </c>
      <c r="E12" s="4" t="s">
        <v>38</v>
      </c>
      <c r="F12" s="5" t="s">
        <v>39</v>
      </c>
    </row>
    <row r="14" spans="2:6" ht="19" x14ac:dyDescent="0.25">
      <c r="B14" s="7" t="s">
        <v>40</v>
      </c>
      <c r="C14" s="1"/>
      <c r="D14" s="1"/>
      <c r="E14" s="1"/>
      <c r="F14" s="1"/>
    </row>
    <row r="15" spans="2:6" x14ac:dyDescent="0.2">
      <c r="B15" s="8" t="s">
        <v>41</v>
      </c>
      <c r="C15" s="9"/>
      <c r="D15" s="8" t="s">
        <v>42</v>
      </c>
      <c r="E15" s="9"/>
    </row>
    <row r="16" spans="2:6" x14ac:dyDescent="0.2">
      <c r="B16" t="s">
        <v>43</v>
      </c>
      <c r="C16" s="10">
        <f>SUMIF(Assets!B:B,"Bank Account",Assets!H:H)</f>
        <v>0</v>
      </c>
      <c r="D16" t="s">
        <v>14</v>
      </c>
      <c r="E16" s="10">
        <f>SUMIF(Liabilities!B:B,"Mortgage",Liabilities!G:G)</f>
        <v>0</v>
      </c>
    </row>
    <row r="17" spans="2:6" x14ac:dyDescent="0.2">
      <c r="B17" t="s">
        <v>44</v>
      </c>
      <c r="C17" s="10">
        <f>SUMIF(Assets!B:B,"Personal Investment",Assets!H:H)</f>
        <v>0</v>
      </c>
      <c r="D17" t="s">
        <v>45</v>
      </c>
      <c r="E17" s="10">
        <f>SUMIF(Liabilities!B:B,"Personal Loan",Liabilities!G:G)</f>
        <v>0</v>
      </c>
    </row>
    <row r="18" spans="2:6" x14ac:dyDescent="0.2">
      <c r="B18" t="s">
        <v>46</v>
      </c>
      <c r="C18" s="10">
        <f>SUMIF(Assets!B:B,"Business Interest",Assets!H:H)</f>
        <v>0</v>
      </c>
      <c r="D18" t="s">
        <v>47</v>
      </c>
      <c r="E18" s="10">
        <f>SUMIF(Liabilities!B:B,"Business Liability",Liabilities!G:G)</f>
        <v>0</v>
      </c>
    </row>
    <row r="19" spans="2:6" x14ac:dyDescent="0.2">
      <c r="B19" t="s">
        <v>48</v>
      </c>
      <c r="C19" s="10">
        <f>SUMIF(Assets!B:B,"Real Estate",Assets!H:H)</f>
        <v>0</v>
      </c>
      <c r="D19" t="s">
        <v>49</v>
      </c>
      <c r="E19" s="10">
        <f>SUMIF(Liabilities!B:B,"Credit Card",Liabilities!G:G)</f>
        <v>0</v>
      </c>
    </row>
    <row r="20" spans="2:6" x14ac:dyDescent="0.2">
      <c r="B20" t="s">
        <v>50</v>
      </c>
      <c r="C20" s="10">
        <f>SUMIF(Assets!B:B,"Pension Plan",Assets!H:H)</f>
        <v>0</v>
      </c>
      <c r="D20" t="s">
        <v>51</v>
      </c>
      <c r="E20" s="10">
        <f>SUMIF(Liabilities!B:B,"Medical/Funeral",Liabilities!G:G)</f>
        <v>0</v>
      </c>
    </row>
    <row r="21" spans="2:6" x14ac:dyDescent="0.2">
      <c r="B21" t="s">
        <v>13</v>
      </c>
      <c r="C21" s="10">
        <f>SUMIF(Assets!B:B,"Insurance",Assets!H:H)</f>
        <v>0</v>
      </c>
      <c r="D21" t="s">
        <v>52</v>
      </c>
      <c r="E21" s="10">
        <f>SUMIF(Liabilities!B:B,"Tax Liability",Liabilities!G:G)</f>
        <v>0</v>
      </c>
    </row>
    <row r="22" spans="2:6" x14ac:dyDescent="0.2">
      <c r="B22" t="s">
        <v>53</v>
      </c>
      <c r="C22" s="10">
        <f>SUMIF(Assets!B:B,"Private Loan Receivable",Assets!H:H)</f>
        <v>0</v>
      </c>
      <c r="D22" t="s">
        <v>54</v>
      </c>
      <c r="E22" s="10">
        <f>SUMIF(Liabilities!B:B,"Admin Expense",Liabilities!G:G)</f>
        <v>0</v>
      </c>
    </row>
    <row r="23" spans="2:6" x14ac:dyDescent="0.2">
      <c r="B23" t="s">
        <v>55</v>
      </c>
      <c r="C23" s="10">
        <f>SUMIF(Assets!B:B,"Estate/Trust Interest",Assets!H:H)</f>
        <v>0</v>
      </c>
      <c r="D23" t="s">
        <v>56</v>
      </c>
      <c r="E23" s="10">
        <f>SUMIF(Liabilities!B:B,"Other",Liabilities!G:G)</f>
        <v>0</v>
      </c>
    </row>
    <row r="24" spans="2:6" x14ac:dyDescent="0.2">
      <c r="B24" t="s">
        <v>57</v>
      </c>
      <c r="C24" s="10">
        <f>SUMIF(Assets!B:B,"Personal Effects",Assets!H:H)</f>
        <v>0</v>
      </c>
      <c r="E24" s="10"/>
    </row>
    <row r="26" spans="2:6" x14ac:dyDescent="0.2">
      <c r="B26" s="11" t="s">
        <v>58</v>
      </c>
      <c r="C26" s="12">
        <f>SUM(C16:C24)</f>
        <v>0</v>
      </c>
      <c r="D26" s="11" t="s">
        <v>59</v>
      </c>
      <c r="E26" s="12">
        <f>SUM(E16:E24)</f>
        <v>0</v>
      </c>
    </row>
    <row r="28" spans="2:6" ht="19" x14ac:dyDescent="0.25">
      <c r="B28" s="3" t="s">
        <v>60</v>
      </c>
      <c r="C28" s="3"/>
      <c r="D28" s="13">
        <f>C26-E26</f>
        <v>0</v>
      </c>
      <c r="E28" s="3"/>
    </row>
    <row r="30" spans="2:6" ht="19" x14ac:dyDescent="0.25">
      <c r="B30" s="14" t="s">
        <v>61</v>
      </c>
      <c r="C30" s="1"/>
      <c r="D30" s="1"/>
      <c r="E30" s="1"/>
      <c r="F30" s="1"/>
    </row>
    <row r="31" spans="2:6" x14ac:dyDescent="0.2">
      <c r="B31" s="15" t="s">
        <v>62</v>
      </c>
      <c r="C31" s="15" t="s">
        <v>63</v>
      </c>
      <c r="D31" s="15" t="s">
        <v>64</v>
      </c>
      <c r="E31" s="15" t="s">
        <v>62</v>
      </c>
      <c r="F31" s="15" t="s">
        <v>63</v>
      </c>
    </row>
    <row r="32" spans="2:6" x14ac:dyDescent="0.2">
      <c r="B32" s="16" t="s">
        <v>12</v>
      </c>
      <c r="C32" s="16">
        <f>COUNTA(Assets!A:A)-1</f>
        <v>52</v>
      </c>
      <c r="D32" s="16" t="str">
        <f>IF(C32&gt;0,"✓","⚠")</f>
        <v>✓</v>
      </c>
      <c r="E32" s="16" t="s">
        <v>65</v>
      </c>
      <c r="F32" s="16">
        <f>COUNTA(Liabilities!A:A)-1</f>
        <v>42</v>
      </c>
    </row>
    <row r="33" spans="2:6" x14ac:dyDescent="0.2">
      <c r="B33" s="16" t="s">
        <v>66</v>
      </c>
      <c r="C33" s="16">
        <f>COUNTIF(Assets!I:I,"Valued")</f>
        <v>0</v>
      </c>
      <c r="D33" s="16" t="str">
        <f>IF(C33&gt;0,"✓","⚠")</f>
        <v>⚠</v>
      </c>
      <c r="E33" s="16" t="s">
        <v>67</v>
      </c>
      <c r="F33" s="16">
        <f>COUNTIF(Liabilities!H:H,"Verified")</f>
        <v>0</v>
      </c>
    </row>
    <row r="34" spans="2:6" x14ac:dyDescent="0.2">
      <c r="B34" s="16" t="s">
        <v>68</v>
      </c>
      <c r="C34" s="16">
        <f>COUNTIF(Assets!I:I,"Pending")</f>
        <v>0</v>
      </c>
      <c r="D34" s="16" t="str">
        <f>IF(C34&gt;0,"⚠","✓")</f>
        <v>✓</v>
      </c>
      <c r="E34" s="16" t="s">
        <v>69</v>
      </c>
      <c r="F34" s="16">
        <f>COUNTIF(Liabilities!H:H,"Pending")</f>
        <v>0</v>
      </c>
    </row>
    <row r="35" spans="2:6" x14ac:dyDescent="0.2">
      <c r="B35" s="16" t="s">
        <v>70</v>
      </c>
      <c r="C35" s="16">
        <f>COUNTIF('Document Checklist'!D:D,"✅ Obtained")</f>
        <v>9</v>
      </c>
      <c r="D35" s="16"/>
      <c r="E35" s="16" t="s">
        <v>71</v>
      </c>
      <c r="F35" s="16">
        <f>COUNTIF('Document Checklist'!D:D,"🔄 In Progress")+COUNTIF('Document Checklist'!D:D,"☐ Not Started")</f>
        <v>5</v>
      </c>
    </row>
    <row r="36" spans="2:6" x14ac:dyDescent="0.2">
      <c r="B36" s="16" t="s">
        <v>72</v>
      </c>
      <c r="C36" s="16">
        <f>COUNTIF('Distribution Tracker'!H:H,"Completed")</f>
        <v>0</v>
      </c>
      <c r="D36" s="16"/>
      <c r="E36" s="16" t="s">
        <v>73</v>
      </c>
      <c r="F36" s="16">
        <f>COUNTIF('Distribution Tracker'!H:H,"Pending")</f>
        <v>0</v>
      </c>
    </row>
    <row r="38" spans="2:6" ht="19" x14ac:dyDescent="0.25">
      <c r="B38" s="17" t="s">
        <v>74</v>
      </c>
      <c r="C38" s="1"/>
      <c r="D38" s="1"/>
      <c r="E38" s="1"/>
      <c r="F38" s="1"/>
    </row>
    <row r="39" spans="2:6" x14ac:dyDescent="0.2">
      <c r="B39" s="18" t="s">
        <v>75</v>
      </c>
      <c r="C39" s="19" t="s">
        <v>76</v>
      </c>
    </row>
    <row r="40" spans="2:6" x14ac:dyDescent="0.2">
      <c r="B40" s="18" t="s">
        <v>77</v>
      </c>
      <c r="C40" s="19" t="s">
        <v>78</v>
      </c>
    </row>
    <row r="41" spans="2:6" x14ac:dyDescent="0.2">
      <c r="B41" s="18" t="s">
        <v>79</v>
      </c>
      <c r="C41" s="19" t="s">
        <v>80</v>
      </c>
    </row>
    <row r="42" spans="2:6" x14ac:dyDescent="0.2">
      <c r="B42" s="18" t="s">
        <v>81</v>
      </c>
      <c r="C42" s="19" t="s">
        <v>82</v>
      </c>
    </row>
    <row r="43" spans="2:6" x14ac:dyDescent="0.2">
      <c r="B43" s="18" t="s">
        <v>83</v>
      </c>
      <c r="C43" s="19" t="s">
        <v>84</v>
      </c>
    </row>
    <row r="44" spans="2:6" x14ac:dyDescent="0.2">
      <c r="B44" s="18" t="s">
        <v>85</v>
      </c>
      <c r="C44" s="19" t="s">
        <v>86</v>
      </c>
    </row>
  </sheetData>
  <mergeCells count="8">
    <mergeCell ref="B30:F30"/>
    <mergeCell ref="B38:F38"/>
    <mergeCell ref="B2:F2"/>
    <mergeCell ref="B4:C4"/>
    <mergeCell ref="E4:F4"/>
    <mergeCell ref="B14:F14"/>
    <mergeCell ref="B28:C28"/>
    <mergeCell ref="D28:E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BD190-1041-9D41-AF4F-68B5189CCF01}">
  <sheetPr>
    <tabColor rgb="FF1F4E79"/>
  </sheetPr>
  <dimension ref="A2:K25"/>
  <sheetViews>
    <sheetView workbookViewId="0">
      <selection activeCell="C13" sqref="C13"/>
    </sheetView>
  </sheetViews>
  <sheetFormatPr baseColWidth="10" defaultRowHeight="16" x14ac:dyDescent="0.2"/>
  <cols>
    <col min="1" max="1" width="10.1640625" customWidth="1"/>
    <col min="2" max="2" width="7.1640625" customWidth="1"/>
    <col min="3" max="3" width="16.83203125" customWidth="1"/>
    <col min="4" max="4" width="24.1640625" customWidth="1"/>
    <col min="5" max="5" width="13.5" customWidth="1"/>
    <col min="6" max="6" width="10.1640625" customWidth="1"/>
    <col min="7" max="7" width="10" customWidth="1"/>
    <col min="8" max="8" width="8.5" customWidth="1"/>
    <col min="9" max="9" width="8.1640625" customWidth="1"/>
    <col min="10" max="10" width="8.6640625" customWidth="1"/>
    <col min="11" max="11" width="8.33203125" customWidth="1"/>
  </cols>
  <sheetData>
    <row r="2" spans="1:11" ht="26" x14ac:dyDescent="0.3">
      <c r="A2" s="20" t="s">
        <v>87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">
      <c r="A3" s="21" t="s">
        <v>88</v>
      </c>
      <c r="B3" s="1"/>
      <c r="C3" s="1"/>
      <c r="D3" s="1"/>
      <c r="E3" s="1"/>
      <c r="F3" s="1"/>
      <c r="G3" s="1"/>
      <c r="H3" s="1"/>
      <c r="I3" s="1"/>
      <c r="J3" s="1"/>
      <c r="K3" s="1"/>
    </row>
    <row r="5" spans="1:11" x14ac:dyDescent="0.2">
      <c r="A5" s="22" t="s">
        <v>89</v>
      </c>
      <c r="B5" s="22" t="s">
        <v>90</v>
      </c>
      <c r="C5" s="22" t="s">
        <v>91</v>
      </c>
      <c r="D5" s="22" t="s">
        <v>92</v>
      </c>
      <c r="E5" s="22" t="s">
        <v>93</v>
      </c>
      <c r="F5" s="22" t="s">
        <v>94</v>
      </c>
      <c r="G5" s="22" t="s">
        <v>2</v>
      </c>
      <c r="H5" s="22" t="s">
        <v>16</v>
      </c>
      <c r="I5" s="22" t="s">
        <v>3</v>
      </c>
      <c r="J5" s="22" t="s">
        <v>64</v>
      </c>
      <c r="K5" s="22" t="s">
        <v>17</v>
      </c>
    </row>
    <row r="6" spans="1:11" x14ac:dyDescent="0.2">
      <c r="A6" t="s">
        <v>95</v>
      </c>
      <c r="B6" t="s">
        <v>96</v>
      </c>
      <c r="C6" t="s">
        <v>0</v>
      </c>
      <c r="D6" t="s">
        <v>97</v>
      </c>
      <c r="E6" t="s">
        <v>5</v>
      </c>
      <c r="F6" s="23"/>
      <c r="G6" t="s">
        <v>20</v>
      </c>
      <c r="J6" t="s">
        <v>98</v>
      </c>
      <c r="K6" t="s">
        <v>99</v>
      </c>
    </row>
    <row r="7" spans="1:11" x14ac:dyDescent="0.2">
      <c r="A7" t="s">
        <v>100</v>
      </c>
      <c r="B7" t="s">
        <v>97</v>
      </c>
      <c r="C7" t="s">
        <v>4</v>
      </c>
      <c r="D7" t="s">
        <v>97</v>
      </c>
      <c r="E7" t="s">
        <v>5</v>
      </c>
      <c r="F7" s="23"/>
      <c r="J7" t="s">
        <v>98</v>
      </c>
    </row>
    <row r="8" spans="1:11" x14ac:dyDescent="0.2">
      <c r="A8" t="s">
        <v>101</v>
      </c>
      <c r="B8" t="s">
        <v>7</v>
      </c>
      <c r="C8" t="s">
        <v>6</v>
      </c>
      <c r="D8" t="s">
        <v>7</v>
      </c>
      <c r="E8" t="s">
        <v>8</v>
      </c>
      <c r="F8" s="23"/>
      <c r="J8" t="s">
        <v>98</v>
      </c>
      <c r="K8" t="s">
        <v>102</v>
      </c>
    </row>
    <row r="9" spans="1:11" x14ac:dyDescent="0.2">
      <c r="A9" t="s">
        <v>103</v>
      </c>
      <c r="B9" t="s">
        <v>10</v>
      </c>
      <c r="C9" t="s">
        <v>9</v>
      </c>
      <c r="D9" t="s">
        <v>10</v>
      </c>
      <c r="E9" t="s">
        <v>8</v>
      </c>
      <c r="F9" s="23"/>
      <c r="J9" t="s">
        <v>98</v>
      </c>
      <c r="K9" t="s">
        <v>104</v>
      </c>
    </row>
    <row r="10" spans="1:11" x14ac:dyDescent="0.2">
      <c r="A10" t="s">
        <v>105</v>
      </c>
      <c r="B10" t="s">
        <v>11</v>
      </c>
      <c r="E10" t="s">
        <v>106</v>
      </c>
      <c r="F10" s="23"/>
    </row>
    <row r="11" spans="1:11" x14ac:dyDescent="0.2">
      <c r="A11" t="s">
        <v>107</v>
      </c>
      <c r="B11" t="s">
        <v>108</v>
      </c>
      <c r="E11" t="s">
        <v>106</v>
      </c>
      <c r="F11" s="23"/>
    </row>
    <row r="12" spans="1:11" x14ac:dyDescent="0.2">
      <c r="A12" t="s">
        <v>109</v>
      </c>
      <c r="B12" t="s">
        <v>110</v>
      </c>
      <c r="E12" t="s">
        <v>106</v>
      </c>
      <c r="F12" s="23"/>
    </row>
    <row r="13" spans="1:11" x14ac:dyDescent="0.2">
      <c r="A13" t="s">
        <v>111</v>
      </c>
      <c r="F13" s="23"/>
    </row>
    <row r="14" spans="1:11" x14ac:dyDescent="0.2">
      <c r="A14" t="s">
        <v>112</v>
      </c>
      <c r="F14" s="23"/>
    </row>
    <row r="15" spans="1:11" x14ac:dyDescent="0.2">
      <c r="A15" t="s">
        <v>113</v>
      </c>
      <c r="F15" s="23"/>
    </row>
    <row r="16" spans="1:11" x14ac:dyDescent="0.2">
      <c r="A16" t="s">
        <v>114</v>
      </c>
      <c r="F16" s="23"/>
    </row>
    <row r="17" spans="1:6" x14ac:dyDescent="0.2">
      <c r="A17" t="s">
        <v>115</v>
      </c>
      <c r="F17" s="23"/>
    </row>
    <row r="18" spans="1:6" x14ac:dyDescent="0.2">
      <c r="A18" t="s">
        <v>116</v>
      </c>
      <c r="F18" s="23"/>
    </row>
    <row r="19" spans="1:6" x14ac:dyDescent="0.2">
      <c r="A19" t="s">
        <v>117</v>
      </c>
      <c r="F19" s="23"/>
    </row>
    <row r="20" spans="1:6" x14ac:dyDescent="0.2">
      <c r="A20" t="s">
        <v>118</v>
      </c>
      <c r="F20" s="23"/>
    </row>
    <row r="21" spans="1:6" x14ac:dyDescent="0.2">
      <c r="A21" t="s">
        <v>119</v>
      </c>
      <c r="F21" s="23"/>
    </row>
    <row r="22" spans="1:6" x14ac:dyDescent="0.2">
      <c r="A22" t="s">
        <v>120</v>
      </c>
      <c r="F22" s="23"/>
    </row>
    <row r="23" spans="1:6" x14ac:dyDescent="0.2">
      <c r="A23" t="s">
        <v>121</v>
      </c>
      <c r="F23" s="23"/>
    </row>
    <row r="24" spans="1:6" x14ac:dyDescent="0.2">
      <c r="A24" t="s">
        <v>122</v>
      </c>
      <c r="F24" s="23"/>
    </row>
    <row r="25" spans="1:6" x14ac:dyDescent="0.2">
      <c r="A25" t="s">
        <v>123</v>
      </c>
      <c r="F25" s="23"/>
    </row>
  </sheetData>
  <mergeCells count="2">
    <mergeCell ref="A2:K2"/>
    <mergeCell ref="A3:K3"/>
  </mergeCells>
  <dataValidations count="1">
    <dataValidation allowBlank="1" showInputMessage="1" showErrorMessage="1" sqref="B6:B25 E6:E25 J6:J25" xr:uid="{6DCEE6BE-0FF2-3245-8FAD-36B2629A1AFB}"/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F8B3F-B947-6347-A7C0-A5CCE5B98E3F}">
  <sheetPr>
    <tabColor rgb="FF2E7D32"/>
  </sheetPr>
  <dimension ref="A2:R55"/>
  <sheetViews>
    <sheetView workbookViewId="0">
      <pane ySplit="5" topLeftCell="A6" activePane="bottomLeft" state="frozen"/>
      <selection pane="bottomLeft" activeCell="B6" sqref="B6"/>
    </sheetView>
  </sheetViews>
  <sheetFormatPr baseColWidth="10" defaultRowHeight="16" x14ac:dyDescent="0.2"/>
  <cols>
    <col min="1" max="1" width="10.33203125" customWidth="1"/>
    <col min="2" max="2" width="10.83203125" customWidth="1"/>
    <col min="3" max="3" width="12.83203125" customWidth="1"/>
    <col min="4" max="4" width="19.5" customWidth="1"/>
    <col min="5" max="5" width="16" customWidth="1"/>
    <col min="6" max="6" width="12.6640625" customWidth="1"/>
    <col min="7" max="7" width="14.6640625" customWidth="1"/>
    <col min="8" max="8" width="16.5" customWidth="1"/>
    <col min="9" max="9" width="8.6640625" customWidth="1"/>
    <col min="10" max="10" width="15.83203125" customWidth="1"/>
    <col min="11" max="11" width="18.1640625" customWidth="1"/>
    <col min="12" max="12" width="13.1640625" customWidth="1"/>
    <col min="13" max="13" width="12.83203125" customWidth="1"/>
    <col min="14" max="14" width="21" customWidth="1"/>
    <col min="15" max="15" width="8.33203125" customWidth="1"/>
  </cols>
  <sheetData>
    <row r="2" spans="1:18" ht="26" x14ac:dyDescent="0.3">
      <c r="A2" s="24" t="s">
        <v>124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8" x14ac:dyDescent="0.2">
      <c r="A3" s="21" t="s">
        <v>125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5" spans="1:18" x14ac:dyDescent="0.2">
      <c r="A5" s="25" t="s">
        <v>126</v>
      </c>
      <c r="B5" s="25" t="s">
        <v>127</v>
      </c>
      <c r="C5" s="25" t="s">
        <v>128</v>
      </c>
      <c r="D5" s="25" t="s">
        <v>129</v>
      </c>
      <c r="E5" s="25" t="s">
        <v>130</v>
      </c>
      <c r="F5" s="25" t="s">
        <v>131</v>
      </c>
      <c r="G5" s="25" t="s">
        <v>132</v>
      </c>
      <c r="H5" s="25" t="s">
        <v>133</v>
      </c>
      <c r="I5" s="25" t="s">
        <v>64</v>
      </c>
      <c r="J5" s="25" t="s">
        <v>134</v>
      </c>
      <c r="K5" s="25" t="s">
        <v>135</v>
      </c>
      <c r="L5" s="25" t="s">
        <v>136</v>
      </c>
      <c r="M5" s="25" t="s">
        <v>18</v>
      </c>
      <c r="N5" s="25" t="s">
        <v>137</v>
      </c>
      <c r="O5" s="25" t="s">
        <v>17</v>
      </c>
      <c r="Q5" s="25" t="s">
        <v>188</v>
      </c>
    </row>
    <row r="6" spans="1:18" x14ac:dyDescent="0.2">
      <c r="A6" t="s">
        <v>138</v>
      </c>
      <c r="F6" s="10"/>
      <c r="G6" s="10"/>
      <c r="H6" s="10">
        <f>IF(G6&lt;&gt;"",G6,F6)</f>
        <v>0</v>
      </c>
      <c r="J6" s="26"/>
      <c r="Q6" s="8" t="s">
        <v>189</v>
      </c>
      <c r="R6" s="9">
        <f>COUNTA(A6:A55)-COUNTBLANK(B6:B55)</f>
        <v>0</v>
      </c>
    </row>
    <row r="7" spans="1:18" x14ac:dyDescent="0.2">
      <c r="A7" t="s">
        <v>139</v>
      </c>
      <c r="F7" s="10"/>
      <c r="G7" s="10"/>
      <c r="H7" s="10">
        <f>IF(G7&lt;&gt;"",G7,F7)</f>
        <v>0</v>
      </c>
      <c r="J7" s="26"/>
      <c r="Q7" s="8" t="s">
        <v>190</v>
      </c>
      <c r="R7" s="27">
        <f>SUM(F6:F55)</f>
        <v>0</v>
      </c>
    </row>
    <row r="8" spans="1:18" x14ac:dyDescent="0.2">
      <c r="A8" t="s">
        <v>140</v>
      </c>
      <c r="F8" s="10"/>
      <c r="G8" s="10"/>
      <c r="H8" s="10">
        <f>IF(G8&lt;&gt;"",G8,F8)</f>
        <v>0</v>
      </c>
      <c r="J8" s="26"/>
      <c r="Q8" s="8" t="s">
        <v>191</v>
      </c>
      <c r="R8" s="27">
        <f>SUM(G6:G55)</f>
        <v>0</v>
      </c>
    </row>
    <row r="9" spans="1:18" x14ac:dyDescent="0.2">
      <c r="A9" t="s">
        <v>141</v>
      </c>
      <c r="F9" s="10"/>
      <c r="G9" s="10"/>
      <c r="H9" s="10">
        <f>IF(G9&lt;&gt;"",G9,F9)</f>
        <v>0</v>
      </c>
      <c r="J9" s="26"/>
      <c r="Q9" s="8" t="s">
        <v>192</v>
      </c>
      <c r="R9" s="27">
        <f>SUMIF(N6:N55,"Probate",H6:H55)</f>
        <v>0</v>
      </c>
    </row>
    <row r="10" spans="1:18" x14ac:dyDescent="0.2">
      <c r="A10" t="s">
        <v>142</v>
      </c>
      <c r="F10" s="10"/>
      <c r="G10" s="10"/>
      <c r="H10" s="10">
        <f>IF(G10&lt;&gt;"",G10,F10)</f>
        <v>0</v>
      </c>
      <c r="J10" s="26"/>
      <c r="Q10" s="8" t="s">
        <v>193</v>
      </c>
      <c r="R10" s="27">
        <f>SUMIF(N6:N55,"Non-Probate",H6:H55)</f>
        <v>0</v>
      </c>
    </row>
    <row r="11" spans="1:18" x14ac:dyDescent="0.2">
      <c r="A11" t="s">
        <v>143</v>
      </c>
      <c r="F11" s="10"/>
      <c r="G11" s="10"/>
      <c r="H11" s="10">
        <f>IF(G11&lt;&gt;"",G11,F11)</f>
        <v>0</v>
      </c>
      <c r="J11" s="26"/>
      <c r="Q11" s="8" t="s">
        <v>194</v>
      </c>
      <c r="R11" s="27">
        <f>COUNTIF(I6:I55,"Pending")</f>
        <v>0</v>
      </c>
    </row>
    <row r="12" spans="1:18" x14ac:dyDescent="0.2">
      <c r="A12" t="s">
        <v>144</v>
      </c>
      <c r="F12" s="10"/>
      <c r="G12" s="10"/>
      <c r="H12" s="10">
        <f>IF(G12&lt;&gt;"",G12,F12)</f>
        <v>0</v>
      </c>
      <c r="J12" s="26"/>
    </row>
    <row r="13" spans="1:18" x14ac:dyDescent="0.2">
      <c r="A13" t="s">
        <v>145</v>
      </c>
      <c r="F13" s="10"/>
      <c r="G13" s="10"/>
      <c r="H13" s="10">
        <f>IF(G13&lt;&gt;"",G13,F13)</f>
        <v>0</v>
      </c>
      <c r="J13" s="26"/>
    </row>
    <row r="14" spans="1:18" x14ac:dyDescent="0.2">
      <c r="A14" t="s">
        <v>146</v>
      </c>
      <c r="F14" s="10"/>
      <c r="G14" s="10"/>
      <c r="H14" s="10">
        <f>IF(G14&lt;&gt;"",G14,F14)</f>
        <v>0</v>
      </c>
      <c r="J14" s="26"/>
    </row>
    <row r="15" spans="1:18" x14ac:dyDescent="0.2">
      <c r="A15" t="s">
        <v>147</v>
      </c>
      <c r="F15" s="10"/>
      <c r="G15" s="10"/>
      <c r="H15" s="10">
        <f>IF(G15&lt;&gt;"",G15,F15)</f>
        <v>0</v>
      </c>
      <c r="J15" s="26"/>
    </row>
    <row r="16" spans="1:18" x14ac:dyDescent="0.2">
      <c r="A16" t="s">
        <v>148</v>
      </c>
      <c r="F16" s="10"/>
      <c r="G16" s="10"/>
      <c r="H16" s="10">
        <f>IF(G16&lt;&gt;"",G16,F16)</f>
        <v>0</v>
      </c>
      <c r="J16" s="26"/>
    </row>
    <row r="17" spans="1:10" x14ac:dyDescent="0.2">
      <c r="A17" t="s">
        <v>149</v>
      </c>
      <c r="F17" s="10"/>
      <c r="G17" s="10"/>
      <c r="H17" s="10">
        <f>IF(G17&lt;&gt;"",G17,F17)</f>
        <v>0</v>
      </c>
      <c r="J17" s="26"/>
    </row>
    <row r="18" spans="1:10" x14ac:dyDescent="0.2">
      <c r="A18" t="s">
        <v>150</v>
      </c>
      <c r="F18" s="10"/>
      <c r="G18" s="10"/>
      <c r="H18" s="10">
        <f>IF(G18&lt;&gt;"",G18,F18)</f>
        <v>0</v>
      </c>
      <c r="J18" s="26"/>
    </row>
    <row r="19" spans="1:10" x14ac:dyDescent="0.2">
      <c r="A19" t="s">
        <v>151</v>
      </c>
      <c r="F19" s="10"/>
      <c r="G19" s="10"/>
      <c r="H19" s="10">
        <f>IF(G19&lt;&gt;"",G19,F19)</f>
        <v>0</v>
      </c>
      <c r="J19" s="26"/>
    </row>
    <row r="20" spans="1:10" x14ac:dyDescent="0.2">
      <c r="A20" t="s">
        <v>152</v>
      </c>
      <c r="F20" s="10"/>
      <c r="G20" s="10"/>
      <c r="H20" s="10">
        <f>IF(G20&lt;&gt;"",G20,F20)</f>
        <v>0</v>
      </c>
      <c r="J20" s="26"/>
    </row>
    <row r="21" spans="1:10" x14ac:dyDescent="0.2">
      <c r="A21" t="s">
        <v>153</v>
      </c>
      <c r="F21" s="10"/>
      <c r="G21" s="10"/>
      <c r="H21" s="10">
        <f>IF(G21&lt;&gt;"",G21,F21)</f>
        <v>0</v>
      </c>
      <c r="J21" s="26"/>
    </row>
    <row r="22" spans="1:10" x14ac:dyDescent="0.2">
      <c r="A22" t="s">
        <v>154</v>
      </c>
      <c r="F22" s="10"/>
      <c r="G22" s="10"/>
      <c r="H22" s="10">
        <f>IF(G22&lt;&gt;"",G22,F22)</f>
        <v>0</v>
      </c>
      <c r="J22" s="26"/>
    </row>
    <row r="23" spans="1:10" x14ac:dyDescent="0.2">
      <c r="A23" t="s">
        <v>155</v>
      </c>
      <c r="F23" s="10"/>
      <c r="G23" s="10"/>
      <c r="H23" s="10">
        <f>IF(G23&lt;&gt;"",G23,F23)</f>
        <v>0</v>
      </c>
      <c r="J23" s="26"/>
    </row>
    <row r="24" spans="1:10" x14ac:dyDescent="0.2">
      <c r="A24" t="s">
        <v>156</v>
      </c>
      <c r="F24" s="10"/>
      <c r="G24" s="10"/>
      <c r="H24" s="10">
        <f>IF(G24&lt;&gt;"",G24,F24)</f>
        <v>0</v>
      </c>
      <c r="J24" s="26"/>
    </row>
    <row r="25" spans="1:10" x14ac:dyDescent="0.2">
      <c r="A25" t="s">
        <v>157</v>
      </c>
      <c r="F25" s="10"/>
      <c r="G25" s="10"/>
      <c r="H25" s="10">
        <f>IF(G25&lt;&gt;"",G25,F25)</f>
        <v>0</v>
      </c>
      <c r="J25" s="26"/>
    </row>
    <row r="26" spans="1:10" x14ac:dyDescent="0.2">
      <c r="A26" t="s">
        <v>158</v>
      </c>
      <c r="F26" s="10"/>
      <c r="G26" s="10"/>
      <c r="H26" s="10">
        <f>IF(G26&lt;&gt;"",G26,F26)</f>
        <v>0</v>
      </c>
      <c r="J26" s="26"/>
    </row>
    <row r="27" spans="1:10" x14ac:dyDescent="0.2">
      <c r="A27" t="s">
        <v>159</v>
      </c>
      <c r="F27" s="10"/>
      <c r="G27" s="10"/>
      <c r="H27" s="10">
        <f>IF(G27&lt;&gt;"",G27,F27)</f>
        <v>0</v>
      </c>
      <c r="J27" s="26"/>
    </row>
    <row r="28" spans="1:10" x14ac:dyDescent="0.2">
      <c r="A28" t="s">
        <v>160</v>
      </c>
      <c r="F28" s="10"/>
      <c r="G28" s="10"/>
      <c r="H28" s="10">
        <f>IF(G28&lt;&gt;"",G28,F28)</f>
        <v>0</v>
      </c>
      <c r="J28" s="26"/>
    </row>
    <row r="29" spans="1:10" x14ac:dyDescent="0.2">
      <c r="A29" t="s">
        <v>161</v>
      </c>
      <c r="F29" s="10"/>
      <c r="G29" s="10"/>
      <c r="H29" s="10">
        <f>IF(G29&lt;&gt;"",G29,F29)</f>
        <v>0</v>
      </c>
      <c r="J29" s="26"/>
    </row>
    <row r="30" spans="1:10" x14ac:dyDescent="0.2">
      <c r="A30" t="s">
        <v>162</v>
      </c>
      <c r="F30" s="10"/>
      <c r="G30" s="10"/>
      <c r="H30" s="10">
        <f>IF(G30&lt;&gt;"",G30,F30)</f>
        <v>0</v>
      </c>
      <c r="J30" s="26"/>
    </row>
    <row r="31" spans="1:10" x14ac:dyDescent="0.2">
      <c r="A31" t="s">
        <v>163</v>
      </c>
      <c r="F31" s="10"/>
      <c r="G31" s="10"/>
      <c r="H31" s="10">
        <f>IF(G31&lt;&gt;"",G31,F31)</f>
        <v>0</v>
      </c>
      <c r="J31" s="26"/>
    </row>
    <row r="32" spans="1:10" x14ac:dyDescent="0.2">
      <c r="A32" t="s">
        <v>164</v>
      </c>
      <c r="F32" s="10"/>
      <c r="G32" s="10"/>
      <c r="H32" s="10">
        <f>IF(G32&lt;&gt;"",G32,F32)</f>
        <v>0</v>
      </c>
      <c r="J32" s="26"/>
    </row>
    <row r="33" spans="1:10" x14ac:dyDescent="0.2">
      <c r="A33" t="s">
        <v>165</v>
      </c>
      <c r="F33" s="10"/>
      <c r="G33" s="10"/>
      <c r="H33" s="10">
        <f>IF(G33&lt;&gt;"",G33,F33)</f>
        <v>0</v>
      </c>
      <c r="J33" s="26"/>
    </row>
    <row r="34" spans="1:10" x14ac:dyDescent="0.2">
      <c r="A34" t="s">
        <v>166</v>
      </c>
      <c r="F34" s="10"/>
      <c r="G34" s="10"/>
      <c r="H34" s="10">
        <f>IF(G34&lt;&gt;"",G34,F34)</f>
        <v>0</v>
      </c>
      <c r="J34" s="26"/>
    </row>
    <row r="35" spans="1:10" x14ac:dyDescent="0.2">
      <c r="A35" t="s">
        <v>167</v>
      </c>
      <c r="F35" s="10"/>
      <c r="G35" s="10"/>
      <c r="H35" s="10">
        <f>IF(G35&lt;&gt;"",G35,F35)</f>
        <v>0</v>
      </c>
      <c r="J35" s="26"/>
    </row>
    <row r="36" spans="1:10" x14ac:dyDescent="0.2">
      <c r="A36" t="s">
        <v>168</v>
      </c>
      <c r="F36" s="10"/>
      <c r="G36" s="10"/>
      <c r="H36" s="10">
        <f>IF(G36&lt;&gt;"",G36,F36)</f>
        <v>0</v>
      </c>
      <c r="J36" s="26"/>
    </row>
    <row r="37" spans="1:10" x14ac:dyDescent="0.2">
      <c r="A37" t="s">
        <v>169</v>
      </c>
      <c r="F37" s="10"/>
      <c r="G37" s="10"/>
      <c r="H37" s="10">
        <f>IF(G37&lt;&gt;"",G37,F37)</f>
        <v>0</v>
      </c>
      <c r="J37" s="26"/>
    </row>
    <row r="38" spans="1:10" x14ac:dyDescent="0.2">
      <c r="A38" t="s">
        <v>170</v>
      </c>
      <c r="F38" s="10"/>
      <c r="G38" s="10"/>
      <c r="H38" s="10">
        <f>IF(G38&lt;&gt;"",G38,F38)</f>
        <v>0</v>
      </c>
      <c r="J38" s="26"/>
    </row>
    <row r="39" spans="1:10" x14ac:dyDescent="0.2">
      <c r="A39" t="s">
        <v>171</v>
      </c>
      <c r="F39" s="10"/>
      <c r="G39" s="10"/>
      <c r="H39" s="10">
        <f>IF(G39&lt;&gt;"",G39,F39)</f>
        <v>0</v>
      </c>
      <c r="J39" s="26"/>
    </row>
    <row r="40" spans="1:10" x14ac:dyDescent="0.2">
      <c r="A40" t="s">
        <v>172</v>
      </c>
      <c r="F40" s="10"/>
      <c r="G40" s="10"/>
      <c r="H40" s="10">
        <f>IF(G40&lt;&gt;"",G40,F40)</f>
        <v>0</v>
      </c>
      <c r="J40" s="26"/>
    </row>
    <row r="41" spans="1:10" x14ac:dyDescent="0.2">
      <c r="A41" t="s">
        <v>173</v>
      </c>
      <c r="F41" s="10"/>
      <c r="G41" s="10"/>
      <c r="H41" s="10">
        <f>IF(G41&lt;&gt;"",G41,F41)</f>
        <v>0</v>
      </c>
      <c r="J41" s="26"/>
    </row>
    <row r="42" spans="1:10" x14ac:dyDescent="0.2">
      <c r="A42" t="s">
        <v>174</v>
      </c>
      <c r="F42" s="10"/>
      <c r="G42" s="10"/>
      <c r="H42" s="10">
        <f>IF(G42&lt;&gt;"",G42,F42)</f>
        <v>0</v>
      </c>
      <c r="J42" s="26"/>
    </row>
    <row r="43" spans="1:10" x14ac:dyDescent="0.2">
      <c r="A43" t="s">
        <v>175</v>
      </c>
      <c r="F43" s="10"/>
      <c r="G43" s="10"/>
      <c r="H43" s="10">
        <f>IF(G43&lt;&gt;"",G43,F43)</f>
        <v>0</v>
      </c>
      <c r="J43" s="26"/>
    </row>
    <row r="44" spans="1:10" x14ac:dyDescent="0.2">
      <c r="A44" t="s">
        <v>176</v>
      </c>
      <c r="F44" s="10"/>
      <c r="G44" s="10"/>
      <c r="H44" s="10">
        <f>IF(G44&lt;&gt;"",G44,F44)</f>
        <v>0</v>
      </c>
      <c r="J44" s="26"/>
    </row>
    <row r="45" spans="1:10" x14ac:dyDescent="0.2">
      <c r="A45" t="s">
        <v>177</v>
      </c>
      <c r="F45" s="10"/>
      <c r="G45" s="10"/>
      <c r="H45" s="10">
        <f>IF(G45&lt;&gt;"",G45,F45)</f>
        <v>0</v>
      </c>
      <c r="J45" s="26"/>
    </row>
    <row r="46" spans="1:10" x14ac:dyDescent="0.2">
      <c r="A46" t="s">
        <v>178</v>
      </c>
      <c r="F46" s="10"/>
      <c r="G46" s="10"/>
      <c r="H46" s="10">
        <f>IF(G46&lt;&gt;"",G46,F46)</f>
        <v>0</v>
      </c>
      <c r="J46" s="26"/>
    </row>
    <row r="47" spans="1:10" x14ac:dyDescent="0.2">
      <c r="A47" t="s">
        <v>179</v>
      </c>
      <c r="F47" s="10"/>
      <c r="G47" s="10"/>
      <c r="H47" s="10">
        <f>IF(G47&lt;&gt;"",G47,F47)</f>
        <v>0</v>
      </c>
      <c r="J47" s="26"/>
    </row>
    <row r="48" spans="1:10" x14ac:dyDescent="0.2">
      <c r="A48" t="s">
        <v>180</v>
      </c>
      <c r="F48" s="10"/>
      <c r="G48" s="10"/>
      <c r="H48" s="10">
        <f>IF(G48&lt;&gt;"",G48,F48)</f>
        <v>0</v>
      </c>
      <c r="J48" s="26"/>
    </row>
    <row r="49" spans="1:10" x14ac:dyDescent="0.2">
      <c r="A49" t="s">
        <v>181</v>
      </c>
      <c r="F49" s="10"/>
      <c r="G49" s="10"/>
      <c r="H49" s="10">
        <f>IF(G49&lt;&gt;"",G49,F49)</f>
        <v>0</v>
      </c>
      <c r="J49" s="26"/>
    </row>
    <row r="50" spans="1:10" x14ac:dyDescent="0.2">
      <c r="A50" t="s">
        <v>182</v>
      </c>
      <c r="F50" s="10"/>
      <c r="G50" s="10"/>
      <c r="H50" s="10">
        <f>IF(G50&lt;&gt;"",G50,F50)</f>
        <v>0</v>
      </c>
      <c r="J50" s="26"/>
    </row>
    <row r="51" spans="1:10" x14ac:dyDescent="0.2">
      <c r="A51" t="s">
        <v>183</v>
      </c>
      <c r="F51" s="10"/>
      <c r="G51" s="10"/>
      <c r="H51" s="10">
        <f>IF(G51&lt;&gt;"",G51,F51)</f>
        <v>0</v>
      </c>
      <c r="J51" s="26"/>
    </row>
    <row r="52" spans="1:10" x14ac:dyDescent="0.2">
      <c r="A52" t="s">
        <v>184</v>
      </c>
      <c r="F52" s="10"/>
      <c r="G52" s="10"/>
      <c r="H52" s="10">
        <f>IF(G52&lt;&gt;"",G52,F52)</f>
        <v>0</v>
      </c>
      <c r="J52" s="26"/>
    </row>
    <row r="53" spans="1:10" x14ac:dyDescent="0.2">
      <c r="A53" t="s">
        <v>185</v>
      </c>
      <c r="F53" s="10"/>
      <c r="G53" s="10"/>
      <c r="H53" s="10">
        <f>IF(G53&lt;&gt;"",G53,F53)</f>
        <v>0</v>
      </c>
      <c r="J53" s="26"/>
    </row>
    <row r="54" spans="1:10" x14ac:dyDescent="0.2">
      <c r="A54" t="s">
        <v>186</v>
      </c>
      <c r="F54" s="10"/>
      <c r="G54" s="10"/>
      <c r="H54" s="10">
        <f>IF(G54&lt;&gt;"",G54,F54)</f>
        <v>0</v>
      </c>
      <c r="J54" s="26"/>
    </row>
    <row r="55" spans="1:10" x14ac:dyDescent="0.2">
      <c r="A55" t="s">
        <v>187</v>
      </c>
      <c r="F55" s="10"/>
      <c r="G55" s="10"/>
      <c r="H55" s="10">
        <f>IF(G55&lt;&gt;"",G55,F55)</f>
        <v>0</v>
      </c>
      <c r="J55" s="26"/>
    </row>
  </sheetData>
  <mergeCells count="2">
    <mergeCell ref="A2:O2"/>
    <mergeCell ref="A3:O3"/>
  </mergeCells>
  <dataValidations count="1">
    <dataValidation allowBlank="1" showInputMessage="1" showErrorMessage="1" sqref="B6:B55 I6:I55 K6:K55 N6:N55" xr:uid="{AC7604EF-88B5-2E4F-B5B6-00A2CEF0384C}"/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7FE29-9E8D-FC4C-A572-2ECE226F77CE}">
  <sheetPr>
    <tabColor rgb="FFC62828"/>
  </sheetPr>
  <dimension ref="A2:P45"/>
  <sheetViews>
    <sheetView workbookViewId="0">
      <pane ySplit="5" topLeftCell="A6" activePane="bottomLeft" state="frozen"/>
      <selection pane="bottomLeft" activeCell="B8" sqref="B8"/>
    </sheetView>
  </sheetViews>
  <sheetFormatPr baseColWidth="10" defaultRowHeight="16" x14ac:dyDescent="0.2"/>
  <cols>
    <col min="1" max="1" width="12.33203125" customWidth="1"/>
    <col min="2" max="2" width="10.83203125" customWidth="1"/>
    <col min="3" max="3" width="10" customWidth="1"/>
    <col min="4" max="4" width="11.5" customWidth="1"/>
    <col min="5" max="5" width="14.5" customWidth="1"/>
    <col min="6" max="6" width="16.5" customWidth="1"/>
    <col min="7" max="7" width="18.33203125" customWidth="1"/>
    <col min="8" max="8" width="8.6640625" customWidth="1"/>
    <col min="9" max="9" width="9.5" customWidth="1"/>
    <col min="10" max="10" width="15.33203125" customWidth="1"/>
    <col min="11" max="11" width="17.83203125" customWidth="1"/>
    <col min="12" max="12" width="13.6640625" customWidth="1"/>
    <col min="13" max="13" width="8.33203125" customWidth="1"/>
  </cols>
  <sheetData>
    <row r="2" spans="1:16" ht="26" x14ac:dyDescent="0.3">
      <c r="A2" s="28" t="s">
        <v>195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6" x14ac:dyDescent="0.2">
      <c r="A3" s="21" t="s">
        <v>196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5" spans="1:16" x14ac:dyDescent="0.2">
      <c r="A5" s="29" t="s">
        <v>197</v>
      </c>
      <c r="B5" s="29" t="s">
        <v>127</v>
      </c>
      <c r="C5" s="29" t="s">
        <v>198</v>
      </c>
      <c r="D5" s="29" t="s">
        <v>199</v>
      </c>
      <c r="E5" s="29" t="s">
        <v>200</v>
      </c>
      <c r="F5" s="29" t="s">
        <v>201</v>
      </c>
      <c r="G5" s="29" t="s">
        <v>202</v>
      </c>
      <c r="H5" s="29" t="s">
        <v>64</v>
      </c>
      <c r="I5" s="29" t="s">
        <v>203</v>
      </c>
      <c r="J5" s="29" t="s">
        <v>204</v>
      </c>
      <c r="K5" s="29" t="s">
        <v>205</v>
      </c>
      <c r="L5" s="29" t="s">
        <v>206</v>
      </c>
      <c r="M5" s="29" t="s">
        <v>17</v>
      </c>
      <c r="O5" s="29" t="s">
        <v>247</v>
      </c>
    </row>
    <row r="6" spans="1:16" x14ac:dyDescent="0.2">
      <c r="A6" t="s">
        <v>207</v>
      </c>
      <c r="E6" s="10"/>
      <c r="F6" s="10"/>
      <c r="G6" s="10">
        <f>IF(F6&lt;&gt;"",F6,E6)</f>
        <v>0</v>
      </c>
      <c r="J6" s="26"/>
      <c r="K6" s="10"/>
      <c r="O6" s="30" t="s">
        <v>248</v>
      </c>
      <c r="P6" s="31">
        <f>COUNTA(A6:A45)-COUNTBLANK(B6:B45)</f>
        <v>0</v>
      </c>
    </row>
    <row r="7" spans="1:16" x14ac:dyDescent="0.2">
      <c r="A7" t="s">
        <v>208</v>
      </c>
      <c r="E7" s="10"/>
      <c r="F7" s="10"/>
      <c r="G7" s="10">
        <f>IF(F7&lt;&gt;"",F7,E7)</f>
        <v>0</v>
      </c>
      <c r="J7" s="26"/>
      <c r="K7" s="10"/>
      <c r="O7" s="30" t="s">
        <v>249</v>
      </c>
      <c r="P7" s="32">
        <f>SUM(E6:E45)</f>
        <v>0</v>
      </c>
    </row>
    <row r="8" spans="1:16" x14ac:dyDescent="0.2">
      <c r="A8" t="s">
        <v>209</v>
      </c>
      <c r="E8" s="10"/>
      <c r="F8" s="10"/>
      <c r="G8" s="10">
        <f>IF(F8&lt;&gt;"",F8,E8)</f>
        <v>0</v>
      </c>
      <c r="J8" s="26"/>
      <c r="K8" s="10"/>
      <c r="O8" s="30" t="s">
        <v>250</v>
      </c>
      <c r="P8" s="32">
        <f>SUM(F6:F45)</f>
        <v>0</v>
      </c>
    </row>
    <row r="9" spans="1:16" x14ac:dyDescent="0.2">
      <c r="A9" t="s">
        <v>210</v>
      </c>
      <c r="E9" s="10"/>
      <c r="F9" s="10"/>
      <c r="G9" s="10">
        <f>IF(F9&lt;&gt;"",F9,E9)</f>
        <v>0</v>
      </c>
      <c r="J9" s="26"/>
      <c r="K9" s="10"/>
      <c r="O9" s="30" t="s">
        <v>251</v>
      </c>
      <c r="P9" s="32">
        <f>SUMIF(H6:H45,"Paid",K6:K45)</f>
        <v>0</v>
      </c>
    </row>
    <row r="10" spans="1:16" x14ac:dyDescent="0.2">
      <c r="A10" t="s">
        <v>211</v>
      </c>
      <c r="E10" s="10"/>
      <c r="F10" s="10"/>
      <c r="G10" s="10">
        <f>IF(F10&lt;&gt;"",F10,E10)</f>
        <v>0</v>
      </c>
      <c r="J10" s="26"/>
      <c r="K10" s="10"/>
      <c r="O10" s="30" t="s">
        <v>252</v>
      </c>
      <c r="P10" s="32">
        <f>SUM(G6:G45)-SUMIF(H6:H45,"Paid",K6:K45)</f>
        <v>0</v>
      </c>
    </row>
    <row r="11" spans="1:16" x14ac:dyDescent="0.2">
      <c r="A11" t="s">
        <v>212</v>
      </c>
      <c r="E11" s="10"/>
      <c r="F11" s="10"/>
      <c r="G11" s="10">
        <f>IF(F11&lt;&gt;"",F11,E11)</f>
        <v>0</v>
      </c>
      <c r="J11" s="26"/>
      <c r="K11" s="10"/>
      <c r="O11" s="30" t="s">
        <v>253</v>
      </c>
      <c r="P11" s="32">
        <f>COUNTIF(H6:H45,"Disputed")</f>
        <v>0</v>
      </c>
    </row>
    <row r="12" spans="1:16" x14ac:dyDescent="0.2">
      <c r="A12" t="s">
        <v>213</v>
      </c>
      <c r="E12" s="10"/>
      <c r="F12" s="10"/>
      <c r="G12" s="10">
        <f>IF(F12&lt;&gt;"",F12,E12)</f>
        <v>0</v>
      </c>
      <c r="J12" s="26"/>
      <c r="K12" s="10"/>
      <c r="O12" s="30" t="s">
        <v>254</v>
      </c>
      <c r="P12" s="31">
        <f>COUNTIF(H6:H45,"Pending")</f>
        <v>0</v>
      </c>
    </row>
    <row r="13" spans="1:16" x14ac:dyDescent="0.2">
      <c r="A13" t="s">
        <v>214</v>
      </c>
      <c r="E13" s="10"/>
      <c r="F13" s="10"/>
      <c r="G13" s="10">
        <f>IF(F13&lt;&gt;"",F13,E13)</f>
        <v>0</v>
      </c>
      <c r="J13" s="26"/>
      <c r="K13" s="10"/>
    </row>
    <row r="14" spans="1:16" x14ac:dyDescent="0.2">
      <c r="A14" t="s">
        <v>215</v>
      </c>
      <c r="E14" s="10"/>
      <c r="F14" s="10"/>
      <c r="G14" s="10">
        <f>IF(F14&lt;&gt;"",F14,E14)</f>
        <v>0</v>
      </c>
      <c r="J14" s="26"/>
      <c r="K14" s="10"/>
    </row>
    <row r="15" spans="1:16" x14ac:dyDescent="0.2">
      <c r="A15" t="s">
        <v>216</v>
      </c>
      <c r="E15" s="10"/>
      <c r="F15" s="10"/>
      <c r="G15" s="10">
        <f>IF(F15&lt;&gt;"",F15,E15)</f>
        <v>0</v>
      </c>
      <c r="J15" s="26"/>
      <c r="K15" s="10"/>
    </row>
    <row r="16" spans="1:16" x14ac:dyDescent="0.2">
      <c r="A16" t="s">
        <v>217</v>
      </c>
      <c r="E16" s="10"/>
      <c r="F16" s="10"/>
      <c r="G16" s="10">
        <f>IF(F16&lt;&gt;"",F16,E16)</f>
        <v>0</v>
      </c>
      <c r="J16" s="26"/>
      <c r="K16" s="10"/>
    </row>
    <row r="17" spans="1:11" x14ac:dyDescent="0.2">
      <c r="A17" t="s">
        <v>218</v>
      </c>
      <c r="E17" s="10"/>
      <c r="F17" s="10"/>
      <c r="G17" s="10">
        <f>IF(F17&lt;&gt;"",F17,E17)</f>
        <v>0</v>
      </c>
      <c r="J17" s="26"/>
      <c r="K17" s="10"/>
    </row>
    <row r="18" spans="1:11" x14ac:dyDescent="0.2">
      <c r="A18" t="s">
        <v>219</v>
      </c>
      <c r="E18" s="10"/>
      <c r="F18" s="10"/>
      <c r="G18" s="10">
        <f>IF(F18&lt;&gt;"",F18,E18)</f>
        <v>0</v>
      </c>
      <c r="J18" s="26"/>
      <c r="K18" s="10"/>
    </row>
    <row r="19" spans="1:11" x14ac:dyDescent="0.2">
      <c r="A19" t="s">
        <v>220</v>
      </c>
      <c r="E19" s="10"/>
      <c r="F19" s="10"/>
      <c r="G19" s="10">
        <f>IF(F19&lt;&gt;"",F19,E19)</f>
        <v>0</v>
      </c>
      <c r="J19" s="26"/>
      <c r="K19" s="10"/>
    </row>
    <row r="20" spans="1:11" x14ac:dyDescent="0.2">
      <c r="A20" t="s">
        <v>221</v>
      </c>
      <c r="E20" s="10"/>
      <c r="F20" s="10"/>
      <c r="G20" s="10">
        <f>IF(F20&lt;&gt;"",F20,E20)</f>
        <v>0</v>
      </c>
      <c r="J20" s="26"/>
      <c r="K20" s="10"/>
    </row>
    <row r="21" spans="1:11" x14ac:dyDescent="0.2">
      <c r="A21" t="s">
        <v>222</v>
      </c>
      <c r="E21" s="10"/>
      <c r="F21" s="10"/>
      <c r="G21" s="10">
        <f>IF(F21&lt;&gt;"",F21,E21)</f>
        <v>0</v>
      </c>
      <c r="J21" s="26"/>
      <c r="K21" s="10"/>
    </row>
    <row r="22" spans="1:11" x14ac:dyDescent="0.2">
      <c r="A22" t="s">
        <v>223</v>
      </c>
      <c r="E22" s="10"/>
      <c r="F22" s="10"/>
      <c r="G22" s="10">
        <f>IF(F22&lt;&gt;"",F22,E22)</f>
        <v>0</v>
      </c>
      <c r="J22" s="26"/>
      <c r="K22" s="10"/>
    </row>
    <row r="23" spans="1:11" x14ac:dyDescent="0.2">
      <c r="A23" t="s">
        <v>224</v>
      </c>
      <c r="E23" s="10"/>
      <c r="F23" s="10"/>
      <c r="G23" s="10">
        <f>IF(F23&lt;&gt;"",F23,E23)</f>
        <v>0</v>
      </c>
      <c r="J23" s="26"/>
      <c r="K23" s="10"/>
    </row>
    <row r="24" spans="1:11" x14ac:dyDescent="0.2">
      <c r="A24" t="s">
        <v>225</v>
      </c>
      <c r="E24" s="10"/>
      <c r="F24" s="10"/>
      <c r="G24" s="10">
        <f>IF(F24&lt;&gt;"",F24,E24)</f>
        <v>0</v>
      </c>
      <c r="J24" s="26"/>
      <c r="K24" s="10"/>
    </row>
    <row r="25" spans="1:11" x14ac:dyDescent="0.2">
      <c r="A25" t="s">
        <v>226</v>
      </c>
      <c r="E25" s="10"/>
      <c r="F25" s="10"/>
      <c r="G25" s="10">
        <f>IF(F25&lt;&gt;"",F25,E25)</f>
        <v>0</v>
      </c>
      <c r="J25" s="26"/>
      <c r="K25" s="10"/>
    </row>
    <row r="26" spans="1:11" x14ac:dyDescent="0.2">
      <c r="A26" t="s">
        <v>227</v>
      </c>
      <c r="E26" s="10"/>
      <c r="F26" s="10"/>
      <c r="G26" s="10">
        <f>IF(F26&lt;&gt;"",F26,E26)</f>
        <v>0</v>
      </c>
      <c r="J26" s="26"/>
      <c r="K26" s="10"/>
    </row>
    <row r="27" spans="1:11" x14ac:dyDescent="0.2">
      <c r="A27" t="s">
        <v>228</v>
      </c>
      <c r="E27" s="10"/>
      <c r="F27" s="10"/>
      <c r="G27" s="10">
        <f>IF(F27&lt;&gt;"",F27,E27)</f>
        <v>0</v>
      </c>
      <c r="J27" s="26"/>
      <c r="K27" s="10"/>
    </row>
    <row r="28" spans="1:11" x14ac:dyDescent="0.2">
      <c r="A28" t="s">
        <v>229</v>
      </c>
      <c r="E28" s="10"/>
      <c r="F28" s="10"/>
      <c r="G28" s="10">
        <f>IF(F28&lt;&gt;"",F28,E28)</f>
        <v>0</v>
      </c>
      <c r="J28" s="26"/>
      <c r="K28" s="10"/>
    </row>
    <row r="29" spans="1:11" x14ac:dyDescent="0.2">
      <c r="A29" t="s">
        <v>230</v>
      </c>
      <c r="E29" s="10"/>
      <c r="F29" s="10"/>
      <c r="G29" s="10">
        <f>IF(F29&lt;&gt;"",F29,E29)</f>
        <v>0</v>
      </c>
      <c r="J29" s="26"/>
      <c r="K29" s="10"/>
    </row>
    <row r="30" spans="1:11" x14ac:dyDescent="0.2">
      <c r="A30" t="s">
        <v>231</v>
      </c>
      <c r="E30" s="10"/>
      <c r="F30" s="10"/>
      <c r="G30" s="10">
        <f>IF(F30&lt;&gt;"",F30,E30)</f>
        <v>0</v>
      </c>
      <c r="J30" s="26"/>
      <c r="K30" s="10"/>
    </row>
    <row r="31" spans="1:11" x14ac:dyDescent="0.2">
      <c r="A31" t="s">
        <v>232</v>
      </c>
      <c r="E31" s="10"/>
      <c r="F31" s="10"/>
      <c r="G31" s="10">
        <f>IF(F31&lt;&gt;"",F31,E31)</f>
        <v>0</v>
      </c>
      <c r="J31" s="26"/>
      <c r="K31" s="10"/>
    </row>
    <row r="32" spans="1:11" x14ac:dyDescent="0.2">
      <c r="A32" t="s">
        <v>233</v>
      </c>
      <c r="E32" s="10"/>
      <c r="F32" s="10"/>
      <c r="G32" s="10">
        <f>IF(F32&lt;&gt;"",F32,E32)</f>
        <v>0</v>
      </c>
      <c r="J32" s="26"/>
      <c r="K32" s="10"/>
    </row>
    <row r="33" spans="1:11" x14ac:dyDescent="0.2">
      <c r="A33" t="s">
        <v>234</v>
      </c>
      <c r="E33" s="10"/>
      <c r="F33" s="10"/>
      <c r="G33" s="10">
        <f>IF(F33&lt;&gt;"",F33,E33)</f>
        <v>0</v>
      </c>
      <c r="J33" s="26"/>
      <c r="K33" s="10"/>
    </row>
    <row r="34" spans="1:11" x14ac:dyDescent="0.2">
      <c r="A34" t="s">
        <v>235</v>
      </c>
      <c r="E34" s="10"/>
      <c r="F34" s="10"/>
      <c r="G34" s="10">
        <f>IF(F34&lt;&gt;"",F34,E34)</f>
        <v>0</v>
      </c>
      <c r="J34" s="26"/>
      <c r="K34" s="10"/>
    </row>
    <row r="35" spans="1:11" x14ac:dyDescent="0.2">
      <c r="A35" t="s">
        <v>236</v>
      </c>
      <c r="E35" s="10"/>
      <c r="F35" s="10"/>
      <c r="G35" s="10">
        <f>IF(F35&lt;&gt;"",F35,E35)</f>
        <v>0</v>
      </c>
      <c r="J35" s="26"/>
      <c r="K35" s="10"/>
    </row>
    <row r="36" spans="1:11" x14ac:dyDescent="0.2">
      <c r="A36" t="s">
        <v>237</v>
      </c>
      <c r="E36" s="10"/>
      <c r="F36" s="10"/>
      <c r="G36" s="10">
        <f>IF(F36&lt;&gt;"",F36,E36)</f>
        <v>0</v>
      </c>
      <c r="J36" s="26"/>
      <c r="K36" s="10"/>
    </row>
    <row r="37" spans="1:11" x14ac:dyDescent="0.2">
      <c r="A37" t="s">
        <v>238</v>
      </c>
      <c r="E37" s="10"/>
      <c r="F37" s="10"/>
      <c r="G37" s="10">
        <f>IF(F37&lt;&gt;"",F37,E37)</f>
        <v>0</v>
      </c>
      <c r="J37" s="26"/>
      <c r="K37" s="10"/>
    </row>
    <row r="38" spans="1:11" x14ac:dyDescent="0.2">
      <c r="A38" t="s">
        <v>239</v>
      </c>
      <c r="E38" s="10"/>
      <c r="F38" s="10"/>
      <c r="G38" s="10">
        <f>IF(F38&lt;&gt;"",F38,E38)</f>
        <v>0</v>
      </c>
      <c r="J38" s="26"/>
      <c r="K38" s="10"/>
    </row>
    <row r="39" spans="1:11" x14ac:dyDescent="0.2">
      <c r="A39" t="s">
        <v>240</v>
      </c>
      <c r="E39" s="10"/>
      <c r="F39" s="10"/>
      <c r="G39" s="10">
        <f>IF(F39&lt;&gt;"",F39,E39)</f>
        <v>0</v>
      </c>
      <c r="J39" s="26"/>
      <c r="K39" s="10"/>
    </row>
    <row r="40" spans="1:11" x14ac:dyDescent="0.2">
      <c r="A40" t="s">
        <v>241</v>
      </c>
      <c r="E40" s="10"/>
      <c r="F40" s="10"/>
      <c r="G40" s="10">
        <f>IF(F40&lt;&gt;"",F40,E40)</f>
        <v>0</v>
      </c>
      <c r="J40" s="26"/>
      <c r="K40" s="10"/>
    </row>
    <row r="41" spans="1:11" x14ac:dyDescent="0.2">
      <c r="A41" t="s">
        <v>242</v>
      </c>
      <c r="E41" s="10"/>
      <c r="F41" s="10"/>
      <c r="G41" s="10">
        <f>IF(F41&lt;&gt;"",F41,E41)</f>
        <v>0</v>
      </c>
      <c r="J41" s="26"/>
      <c r="K41" s="10"/>
    </row>
    <row r="42" spans="1:11" x14ac:dyDescent="0.2">
      <c r="A42" t="s">
        <v>243</v>
      </c>
      <c r="E42" s="10"/>
      <c r="F42" s="10"/>
      <c r="G42" s="10">
        <f>IF(F42&lt;&gt;"",F42,E42)</f>
        <v>0</v>
      </c>
      <c r="J42" s="26"/>
      <c r="K42" s="10"/>
    </row>
    <row r="43" spans="1:11" x14ac:dyDescent="0.2">
      <c r="A43" t="s">
        <v>244</v>
      </c>
      <c r="E43" s="10"/>
      <c r="F43" s="10"/>
      <c r="G43" s="10">
        <f>IF(F43&lt;&gt;"",F43,E43)</f>
        <v>0</v>
      </c>
      <c r="J43" s="26"/>
      <c r="K43" s="10"/>
    </row>
    <row r="44" spans="1:11" x14ac:dyDescent="0.2">
      <c r="A44" t="s">
        <v>245</v>
      </c>
      <c r="E44" s="10"/>
      <c r="F44" s="10"/>
      <c r="G44" s="10">
        <f>IF(F44&lt;&gt;"",F44,E44)</f>
        <v>0</v>
      </c>
      <c r="J44" s="26"/>
      <c r="K44" s="10"/>
    </row>
    <row r="45" spans="1:11" x14ac:dyDescent="0.2">
      <c r="A45" t="s">
        <v>246</v>
      </c>
      <c r="E45" s="10"/>
      <c r="F45" s="10"/>
      <c r="G45" s="10">
        <f>IF(F45&lt;&gt;"",F45,E45)</f>
        <v>0</v>
      </c>
      <c r="J45" s="26"/>
      <c r="K45" s="10"/>
    </row>
  </sheetData>
  <mergeCells count="2">
    <mergeCell ref="A2:M2"/>
    <mergeCell ref="A3:M3"/>
  </mergeCells>
  <dataValidations count="1">
    <dataValidation allowBlank="1" showInputMessage="1" showErrorMessage="1" sqref="B6:B45 H6:H45 I6:I45 L6:L45" xr:uid="{E2C87B19-A198-2741-B70D-55E17EBC3DE6}"/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7A18A-3E7A-4A4A-B2D0-EC5175A8C153}">
  <sheetPr>
    <tabColor rgb="FF1565C0"/>
  </sheetPr>
  <dimension ref="A2:M40"/>
  <sheetViews>
    <sheetView workbookViewId="0">
      <pane ySplit="5" topLeftCell="A9" activePane="bottomLeft" state="frozen"/>
      <selection pane="bottomLeft" activeCell="B23" sqref="B23"/>
    </sheetView>
  </sheetViews>
  <sheetFormatPr baseColWidth="10" defaultRowHeight="16" x14ac:dyDescent="0.2"/>
  <cols>
    <col min="1" max="1" width="9" customWidth="1"/>
    <col min="2" max="2" width="16.5" customWidth="1"/>
    <col min="3" max="3" width="11.83203125" customWidth="1"/>
    <col min="4" max="4" width="8.6640625" customWidth="1"/>
    <col min="5" max="5" width="18.33203125" customWidth="1"/>
    <col min="6" max="6" width="15.5" customWidth="1"/>
    <col min="7" max="7" width="18.1640625" customWidth="1"/>
    <col min="8" max="8" width="11.33203125" customWidth="1"/>
    <col min="9" max="9" width="9.5" customWidth="1"/>
    <col min="10" max="10" width="8.33203125" customWidth="1"/>
  </cols>
  <sheetData>
    <row r="2" spans="1:13" ht="26" x14ac:dyDescent="0.3">
      <c r="A2" s="33" t="s">
        <v>255</v>
      </c>
      <c r="B2" s="1"/>
      <c r="C2" s="1"/>
      <c r="D2" s="1"/>
      <c r="E2" s="1"/>
      <c r="F2" s="1"/>
      <c r="G2" s="1"/>
      <c r="H2" s="1"/>
      <c r="I2" s="1"/>
      <c r="J2" s="1"/>
    </row>
    <row r="3" spans="1:13" x14ac:dyDescent="0.2">
      <c r="A3" s="21" t="s">
        <v>256</v>
      </c>
      <c r="B3" s="1"/>
      <c r="C3" s="1"/>
      <c r="D3" s="1"/>
      <c r="E3" s="1"/>
      <c r="F3" s="1"/>
      <c r="G3" s="1"/>
      <c r="H3" s="1"/>
      <c r="I3" s="1"/>
      <c r="J3" s="1"/>
    </row>
    <row r="5" spans="1:13" x14ac:dyDescent="0.2">
      <c r="A5" s="34" t="s">
        <v>257</v>
      </c>
      <c r="B5" s="34" t="s">
        <v>258</v>
      </c>
      <c r="C5" s="34" t="s">
        <v>259</v>
      </c>
      <c r="D5" s="34" t="s">
        <v>64</v>
      </c>
      <c r="E5" s="34" t="s">
        <v>260</v>
      </c>
      <c r="F5" s="34" t="s">
        <v>261</v>
      </c>
      <c r="G5" s="34" t="s">
        <v>262</v>
      </c>
      <c r="H5" s="34" t="s">
        <v>263</v>
      </c>
      <c r="I5" s="34" t="s">
        <v>203</v>
      </c>
      <c r="J5" s="34" t="s">
        <v>17</v>
      </c>
      <c r="L5" s="34" t="s">
        <v>325</v>
      </c>
    </row>
    <row r="6" spans="1:13" x14ac:dyDescent="0.2">
      <c r="A6" t="s">
        <v>264</v>
      </c>
      <c r="B6" t="s">
        <v>265</v>
      </c>
      <c r="C6" t="s">
        <v>8</v>
      </c>
      <c r="D6" t="s">
        <v>266</v>
      </c>
      <c r="F6" s="26"/>
      <c r="H6" s="26"/>
      <c r="I6" t="s">
        <v>267</v>
      </c>
      <c r="L6" s="35" t="s">
        <v>326</v>
      </c>
      <c r="M6" s="36">
        <f>COUNTA(A6:A40)-COUNTBLANK(B6:B40)</f>
        <v>20</v>
      </c>
    </row>
    <row r="7" spans="1:13" x14ac:dyDescent="0.2">
      <c r="A7" t="s">
        <v>268</v>
      </c>
      <c r="B7" t="s">
        <v>269</v>
      </c>
      <c r="C7" t="s">
        <v>8</v>
      </c>
      <c r="D7" t="s">
        <v>266</v>
      </c>
      <c r="F7" s="26"/>
      <c r="H7" s="26"/>
      <c r="I7" t="s">
        <v>267</v>
      </c>
      <c r="L7" s="35" t="s">
        <v>327</v>
      </c>
      <c r="M7" s="36">
        <f>COUNTIF(D6:D40,"✅ Obtained")</f>
        <v>9</v>
      </c>
    </row>
    <row r="8" spans="1:13" x14ac:dyDescent="0.2">
      <c r="A8" t="s">
        <v>270</v>
      </c>
      <c r="B8" t="s">
        <v>271</v>
      </c>
      <c r="C8" t="s">
        <v>8</v>
      </c>
      <c r="D8" t="s">
        <v>266</v>
      </c>
      <c r="F8" s="26"/>
      <c r="H8" s="26"/>
      <c r="I8" t="s">
        <v>267</v>
      </c>
      <c r="L8" s="35" t="s">
        <v>328</v>
      </c>
      <c r="M8" s="36">
        <f>COUNTIF(D6:D40,"🔄 In Progress")</f>
        <v>2</v>
      </c>
    </row>
    <row r="9" spans="1:13" x14ac:dyDescent="0.2">
      <c r="A9" t="s">
        <v>272</v>
      </c>
      <c r="B9" t="s">
        <v>273</v>
      </c>
      <c r="C9" t="s">
        <v>8</v>
      </c>
      <c r="D9" t="s">
        <v>266</v>
      </c>
      <c r="F9" s="26"/>
      <c r="H9" s="26"/>
      <c r="I9" t="s">
        <v>267</v>
      </c>
      <c r="L9" s="35" t="s">
        <v>329</v>
      </c>
      <c r="M9" s="36">
        <f>COUNTIF(D6:D40,"☐ Not Started")</f>
        <v>3</v>
      </c>
    </row>
    <row r="10" spans="1:13" x14ac:dyDescent="0.2">
      <c r="A10" t="s">
        <v>274</v>
      </c>
      <c r="B10" t="s">
        <v>275</v>
      </c>
      <c r="C10" t="s">
        <v>8</v>
      </c>
      <c r="D10" t="s">
        <v>276</v>
      </c>
      <c r="F10" s="26"/>
      <c r="H10" s="26"/>
      <c r="I10" t="s">
        <v>267</v>
      </c>
      <c r="L10" s="35" t="s">
        <v>330</v>
      </c>
      <c r="M10" s="36">
        <f>COUNTIF(D6:D40,"⚠ Missing")</f>
        <v>0</v>
      </c>
    </row>
    <row r="11" spans="1:13" x14ac:dyDescent="0.2">
      <c r="A11" t="s">
        <v>277</v>
      </c>
      <c r="B11" t="s">
        <v>278</v>
      </c>
      <c r="C11" t="s">
        <v>279</v>
      </c>
      <c r="D11" t="s">
        <v>266</v>
      </c>
      <c r="F11" s="26"/>
      <c r="H11" s="26"/>
      <c r="I11" t="s">
        <v>280</v>
      </c>
      <c r="L11" s="35" t="s">
        <v>331</v>
      </c>
      <c r="M11" s="37">
        <f>IF(M6&gt;0,M7/M6,0)</f>
        <v>0.45</v>
      </c>
    </row>
    <row r="12" spans="1:13" x14ac:dyDescent="0.2">
      <c r="A12" t="s">
        <v>281</v>
      </c>
      <c r="B12" t="s">
        <v>282</v>
      </c>
      <c r="C12" t="s">
        <v>8</v>
      </c>
      <c r="D12" t="s">
        <v>266</v>
      </c>
      <c r="F12" s="26"/>
      <c r="H12" s="26"/>
      <c r="I12" t="s">
        <v>267</v>
      </c>
    </row>
    <row r="13" spans="1:13" x14ac:dyDescent="0.2">
      <c r="A13" t="s">
        <v>283</v>
      </c>
      <c r="B13" t="s">
        <v>284</v>
      </c>
      <c r="C13" t="s">
        <v>8</v>
      </c>
      <c r="D13" t="s">
        <v>266</v>
      </c>
      <c r="F13" s="26"/>
      <c r="H13" s="26"/>
      <c r="I13" t="s">
        <v>280</v>
      </c>
    </row>
    <row r="14" spans="1:13" x14ac:dyDescent="0.2">
      <c r="A14" t="s">
        <v>285</v>
      </c>
      <c r="B14" t="s">
        <v>286</v>
      </c>
      <c r="C14" t="s">
        <v>8</v>
      </c>
      <c r="D14" t="s">
        <v>266</v>
      </c>
      <c r="F14" s="26"/>
      <c r="H14" s="26"/>
      <c r="I14" t="s">
        <v>267</v>
      </c>
    </row>
    <row r="15" spans="1:13" x14ac:dyDescent="0.2">
      <c r="A15" t="s">
        <v>287</v>
      </c>
      <c r="B15" t="s">
        <v>288</v>
      </c>
      <c r="C15" t="s">
        <v>8</v>
      </c>
      <c r="D15" t="s">
        <v>266</v>
      </c>
      <c r="F15" s="26"/>
      <c r="H15" s="26"/>
      <c r="I15" t="s">
        <v>267</v>
      </c>
    </row>
    <row r="16" spans="1:13" x14ac:dyDescent="0.2">
      <c r="A16" t="s">
        <v>289</v>
      </c>
      <c r="B16" t="s">
        <v>290</v>
      </c>
      <c r="C16" t="s">
        <v>8</v>
      </c>
      <c r="D16" t="s">
        <v>276</v>
      </c>
      <c r="F16" s="26"/>
      <c r="H16" s="26"/>
      <c r="I16" t="s">
        <v>267</v>
      </c>
    </row>
    <row r="17" spans="1:9" x14ac:dyDescent="0.2">
      <c r="A17" t="s">
        <v>291</v>
      </c>
      <c r="B17" t="s">
        <v>292</v>
      </c>
      <c r="C17" t="s">
        <v>8</v>
      </c>
      <c r="D17" t="s">
        <v>276</v>
      </c>
      <c r="F17" s="26"/>
      <c r="H17" s="26"/>
      <c r="I17" t="s">
        <v>267</v>
      </c>
    </row>
    <row r="18" spans="1:9" x14ac:dyDescent="0.2">
      <c r="A18" t="s">
        <v>293</v>
      </c>
      <c r="B18" t="s">
        <v>294</v>
      </c>
      <c r="C18" t="s">
        <v>279</v>
      </c>
      <c r="D18" t="s">
        <v>295</v>
      </c>
      <c r="F18" s="26"/>
      <c r="H18" s="26"/>
      <c r="I18" t="s">
        <v>280</v>
      </c>
    </row>
    <row r="19" spans="1:9" x14ac:dyDescent="0.2">
      <c r="A19" t="s">
        <v>296</v>
      </c>
      <c r="B19" t="s">
        <v>297</v>
      </c>
      <c r="C19" t="s">
        <v>8</v>
      </c>
      <c r="D19" t="s">
        <v>295</v>
      </c>
      <c r="F19" s="26"/>
      <c r="H19" s="26"/>
      <c r="I19" t="s">
        <v>267</v>
      </c>
    </row>
    <row r="20" spans="1:9" x14ac:dyDescent="0.2">
      <c r="A20" t="s">
        <v>298</v>
      </c>
      <c r="B20" t="s">
        <v>299</v>
      </c>
      <c r="C20" t="s">
        <v>8</v>
      </c>
      <c r="F20" s="26"/>
      <c r="H20" s="26"/>
      <c r="I20" t="s">
        <v>267</v>
      </c>
    </row>
    <row r="21" spans="1:9" x14ac:dyDescent="0.2">
      <c r="A21" t="s">
        <v>300</v>
      </c>
      <c r="B21" t="s">
        <v>301</v>
      </c>
      <c r="C21" t="s">
        <v>279</v>
      </c>
      <c r="F21" s="26"/>
      <c r="H21" s="26"/>
      <c r="I21" t="s">
        <v>280</v>
      </c>
    </row>
    <row r="22" spans="1:9" x14ac:dyDescent="0.2">
      <c r="A22" t="s">
        <v>302</v>
      </c>
      <c r="B22" t="s">
        <v>303</v>
      </c>
      <c r="C22" t="s">
        <v>279</v>
      </c>
      <c r="F22" s="26"/>
      <c r="H22" s="26"/>
      <c r="I22" t="s">
        <v>280</v>
      </c>
    </row>
    <row r="23" spans="1:9" x14ac:dyDescent="0.2">
      <c r="A23" t="s">
        <v>304</v>
      </c>
      <c r="B23" t="s">
        <v>305</v>
      </c>
      <c r="C23" t="s">
        <v>279</v>
      </c>
      <c r="F23" s="26"/>
      <c r="H23" s="26"/>
      <c r="I23" t="s">
        <v>280</v>
      </c>
    </row>
    <row r="24" spans="1:9" x14ac:dyDescent="0.2">
      <c r="A24" t="s">
        <v>306</v>
      </c>
      <c r="B24" t="s">
        <v>307</v>
      </c>
      <c r="C24" t="s">
        <v>279</v>
      </c>
      <c r="F24" s="26"/>
      <c r="H24" s="26"/>
      <c r="I24" t="s">
        <v>267</v>
      </c>
    </row>
    <row r="25" spans="1:9" x14ac:dyDescent="0.2">
      <c r="A25" t="s">
        <v>308</v>
      </c>
      <c r="B25" t="s">
        <v>309</v>
      </c>
      <c r="C25" t="s">
        <v>8</v>
      </c>
      <c r="F25" s="26"/>
      <c r="H25" s="26"/>
      <c r="I25" t="s">
        <v>267</v>
      </c>
    </row>
    <row r="26" spans="1:9" x14ac:dyDescent="0.2">
      <c r="A26" t="s">
        <v>310</v>
      </c>
      <c r="F26" s="26"/>
      <c r="H26" s="26"/>
    </row>
    <row r="27" spans="1:9" x14ac:dyDescent="0.2">
      <c r="A27" t="s">
        <v>311</v>
      </c>
      <c r="F27" s="26"/>
      <c r="H27" s="26"/>
    </row>
    <row r="28" spans="1:9" x14ac:dyDescent="0.2">
      <c r="A28" t="s">
        <v>312</v>
      </c>
      <c r="F28" s="26"/>
      <c r="H28" s="26"/>
    </row>
    <row r="29" spans="1:9" x14ac:dyDescent="0.2">
      <c r="A29" t="s">
        <v>313</v>
      </c>
      <c r="F29" s="26"/>
      <c r="H29" s="26"/>
    </row>
    <row r="30" spans="1:9" x14ac:dyDescent="0.2">
      <c r="A30" t="s">
        <v>314</v>
      </c>
      <c r="F30" s="26"/>
      <c r="H30" s="26"/>
    </row>
    <row r="31" spans="1:9" x14ac:dyDescent="0.2">
      <c r="A31" t="s">
        <v>315</v>
      </c>
      <c r="F31" s="26"/>
      <c r="H31" s="26"/>
    </row>
    <row r="32" spans="1:9" x14ac:dyDescent="0.2">
      <c r="A32" t="s">
        <v>316</v>
      </c>
      <c r="F32" s="26"/>
      <c r="H32" s="26"/>
    </row>
    <row r="33" spans="1:8" x14ac:dyDescent="0.2">
      <c r="A33" t="s">
        <v>317</v>
      </c>
      <c r="F33" s="26"/>
      <c r="H33" s="26"/>
    </row>
    <row r="34" spans="1:8" x14ac:dyDescent="0.2">
      <c r="A34" t="s">
        <v>318</v>
      </c>
      <c r="F34" s="26"/>
      <c r="H34" s="26"/>
    </row>
    <row r="35" spans="1:8" x14ac:dyDescent="0.2">
      <c r="A35" t="s">
        <v>319</v>
      </c>
      <c r="F35" s="26"/>
      <c r="H35" s="26"/>
    </row>
    <row r="36" spans="1:8" x14ac:dyDescent="0.2">
      <c r="A36" t="s">
        <v>320</v>
      </c>
      <c r="F36" s="26"/>
      <c r="H36" s="26"/>
    </row>
    <row r="37" spans="1:8" x14ac:dyDescent="0.2">
      <c r="A37" t="s">
        <v>321</v>
      </c>
      <c r="F37" s="26"/>
      <c r="H37" s="26"/>
    </row>
    <row r="38" spans="1:8" x14ac:dyDescent="0.2">
      <c r="A38" t="s">
        <v>322</v>
      </c>
      <c r="F38" s="26"/>
      <c r="H38" s="26"/>
    </row>
    <row r="39" spans="1:8" x14ac:dyDescent="0.2">
      <c r="A39" t="s">
        <v>323</v>
      </c>
      <c r="F39" s="26"/>
      <c r="H39" s="26"/>
    </row>
    <row r="40" spans="1:8" x14ac:dyDescent="0.2">
      <c r="A40" t="s">
        <v>324</v>
      </c>
      <c r="F40" s="26"/>
      <c r="H40" s="26"/>
    </row>
  </sheetData>
  <mergeCells count="2">
    <mergeCell ref="A2:J2"/>
    <mergeCell ref="A3:J3"/>
  </mergeCells>
  <conditionalFormatting sqref="H6:H40">
    <cfRule type="cellIs" dxfId="8" priority="1" operator="lessThan">
      <formula>TODAY()</formula>
    </cfRule>
  </conditionalFormatting>
  <dataValidations count="1">
    <dataValidation allowBlank="1" showInputMessage="1" showErrorMessage="1" sqref="C6:C40 D6:D40 I6:I40" xr:uid="{4D9E5274-DD2F-9444-AE08-056255402FE1}"/>
  </dataValidation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015D4-11AC-414D-ACD6-BBF272C37C7A}">
  <sheetPr>
    <tabColor rgb="FF6A1B9A"/>
  </sheetPr>
  <dimension ref="A2:M35"/>
  <sheetViews>
    <sheetView workbookViewId="0">
      <pane ySplit="5" topLeftCell="A6" activePane="bottomLeft" state="frozen"/>
      <selection pane="bottomLeft" activeCell="AI6" sqref="AI6"/>
    </sheetView>
  </sheetViews>
  <sheetFormatPr baseColWidth="10" defaultRowHeight="16" x14ac:dyDescent="0.2"/>
  <cols>
    <col min="1" max="1" width="15.5" customWidth="1"/>
    <col min="2" max="2" width="12.83203125" customWidth="1"/>
    <col min="3" max="3" width="17.1640625" customWidth="1"/>
    <col min="4" max="4" width="22.5" customWidth="1"/>
    <col min="5" max="5" width="17" customWidth="1"/>
    <col min="6" max="6" width="8.1640625" customWidth="1"/>
    <col min="7" max="7" width="17.6640625" customWidth="1"/>
    <col min="8" max="8" width="8.6640625" customWidth="1"/>
    <col min="9" max="9" width="18.6640625" customWidth="1"/>
    <col min="10" max="10" width="24" customWidth="1"/>
  </cols>
  <sheetData>
    <row r="2" spans="1:13" ht="26" x14ac:dyDescent="0.3">
      <c r="A2" s="38" t="s">
        <v>332</v>
      </c>
      <c r="B2" s="1"/>
      <c r="C2" s="1"/>
      <c r="D2" s="1"/>
      <c r="E2" s="1"/>
      <c r="F2" s="1"/>
      <c r="G2" s="1"/>
      <c r="H2" s="1"/>
      <c r="I2" s="1"/>
      <c r="J2" s="1"/>
    </row>
    <row r="3" spans="1:13" x14ac:dyDescent="0.2">
      <c r="A3" s="21" t="s">
        <v>333</v>
      </c>
      <c r="B3" s="1"/>
      <c r="C3" s="1"/>
      <c r="D3" s="1"/>
      <c r="E3" s="1"/>
      <c r="F3" s="1"/>
      <c r="G3" s="1"/>
      <c r="H3" s="1"/>
      <c r="I3" s="1"/>
      <c r="J3" s="1"/>
    </row>
    <row r="5" spans="1:13" x14ac:dyDescent="0.2">
      <c r="A5" s="39" t="s">
        <v>334</v>
      </c>
      <c r="B5" s="39" t="s">
        <v>18</v>
      </c>
      <c r="C5" s="39" t="s">
        <v>335</v>
      </c>
      <c r="D5" s="39" t="s">
        <v>336</v>
      </c>
      <c r="E5" s="39" t="s">
        <v>337</v>
      </c>
      <c r="F5" s="39" t="s">
        <v>338</v>
      </c>
      <c r="G5" s="39" t="s">
        <v>339</v>
      </c>
      <c r="H5" s="39" t="s">
        <v>64</v>
      </c>
      <c r="I5" s="39" t="s">
        <v>340</v>
      </c>
      <c r="J5" s="39" t="s">
        <v>341</v>
      </c>
      <c r="L5" s="39" t="s">
        <v>372</v>
      </c>
    </row>
    <row r="6" spans="1:13" x14ac:dyDescent="0.2">
      <c r="A6" t="s">
        <v>342</v>
      </c>
      <c r="E6" s="23"/>
      <c r="F6" s="10"/>
      <c r="G6" s="26"/>
      <c r="L6" s="40" t="s">
        <v>373</v>
      </c>
      <c r="M6" s="41">
        <f>COUNTA(A6:A35)-COUNTBLANK(B6:B35)</f>
        <v>0</v>
      </c>
    </row>
    <row r="7" spans="1:13" x14ac:dyDescent="0.2">
      <c r="A7" t="s">
        <v>343</v>
      </c>
      <c r="E7" s="23"/>
      <c r="F7" s="10"/>
      <c r="G7" s="26"/>
      <c r="L7" s="40" t="s">
        <v>374</v>
      </c>
      <c r="M7" s="42">
        <f>SUMIF(H6:H35,"Completed",F6:F35)</f>
        <v>0</v>
      </c>
    </row>
    <row r="8" spans="1:13" x14ac:dyDescent="0.2">
      <c r="A8" t="s">
        <v>344</v>
      </c>
      <c r="E8" s="23"/>
      <c r="F8" s="10"/>
      <c r="G8" s="26"/>
      <c r="L8" s="40" t="s">
        <v>375</v>
      </c>
      <c r="M8" s="42">
        <f>SUMIF(H6:H35,"Pending",F6:F35)+SUMIF(H6:H35,"Approved",F6:F35)</f>
        <v>0</v>
      </c>
    </row>
    <row r="9" spans="1:13" x14ac:dyDescent="0.2">
      <c r="A9" t="s">
        <v>345</v>
      </c>
      <c r="E9" s="23"/>
      <c r="F9" s="10"/>
      <c r="G9" s="26"/>
      <c r="L9" s="40" t="s">
        <v>376</v>
      </c>
      <c r="M9" s="41">
        <f>COUNTIF(I6:I35,"No")+COUNTIF(I6:I35,"Pending")</f>
        <v>0</v>
      </c>
    </row>
    <row r="10" spans="1:13" x14ac:dyDescent="0.2">
      <c r="A10" t="s">
        <v>346</v>
      </c>
      <c r="E10" s="23"/>
      <c r="F10" s="10"/>
      <c r="G10" s="26"/>
      <c r="L10" s="40" t="s">
        <v>377</v>
      </c>
      <c r="M10" s="41">
        <f>COUNTIF(H6:H35,"Completed")</f>
        <v>0</v>
      </c>
    </row>
    <row r="11" spans="1:13" x14ac:dyDescent="0.2">
      <c r="A11" t="s">
        <v>347</v>
      </c>
      <c r="E11" s="23"/>
      <c r="F11" s="10"/>
      <c r="G11" s="26"/>
      <c r="L11" s="40" t="s">
        <v>378</v>
      </c>
      <c r="M11" s="41">
        <f>COUNTIF(H6:H35,"Disputed")</f>
        <v>0</v>
      </c>
    </row>
    <row r="12" spans="1:13" x14ac:dyDescent="0.2">
      <c r="A12" t="s">
        <v>348</v>
      </c>
      <c r="E12" s="23"/>
      <c r="F12" s="10"/>
      <c r="G12" s="26"/>
    </row>
    <row r="13" spans="1:13" x14ac:dyDescent="0.2">
      <c r="A13" t="s">
        <v>349</v>
      </c>
      <c r="E13" s="23"/>
      <c r="F13" s="10"/>
      <c r="G13" s="26"/>
    </row>
    <row r="14" spans="1:13" x14ac:dyDescent="0.2">
      <c r="A14" t="s">
        <v>350</v>
      </c>
      <c r="E14" s="23"/>
      <c r="F14" s="10"/>
      <c r="G14" s="26"/>
    </row>
    <row r="15" spans="1:13" x14ac:dyDescent="0.2">
      <c r="A15" t="s">
        <v>351</v>
      </c>
      <c r="E15" s="23"/>
      <c r="F15" s="10"/>
      <c r="G15" s="26"/>
    </row>
    <row r="16" spans="1:13" x14ac:dyDescent="0.2">
      <c r="A16" t="s">
        <v>352</v>
      </c>
      <c r="E16" s="23"/>
      <c r="F16" s="10"/>
      <c r="G16" s="26"/>
    </row>
    <row r="17" spans="1:7" x14ac:dyDescent="0.2">
      <c r="A17" t="s">
        <v>353</v>
      </c>
      <c r="E17" s="23"/>
      <c r="F17" s="10"/>
      <c r="G17" s="26"/>
    </row>
    <row r="18" spans="1:7" x14ac:dyDescent="0.2">
      <c r="A18" t="s">
        <v>354</v>
      </c>
      <c r="E18" s="23"/>
      <c r="F18" s="10"/>
      <c r="G18" s="26"/>
    </row>
    <row r="19" spans="1:7" x14ac:dyDescent="0.2">
      <c r="A19" t="s">
        <v>355</v>
      </c>
      <c r="E19" s="23"/>
      <c r="F19" s="10"/>
      <c r="G19" s="26"/>
    </row>
    <row r="20" spans="1:7" x14ac:dyDescent="0.2">
      <c r="A20" t="s">
        <v>356</v>
      </c>
      <c r="E20" s="23"/>
      <c r="F20" s="10"/>
      <c r="G20" s="26"/>
    </row>
    <row r="21" spans="1:7" x14ac:dyDescent="0.2">
      <c r="A21" t="s">
        <v>357</v>
      </c>
      <c r="E21" s="23"/>
      <c r="F21" s="10"/>
      <c r="G21" s="26"/>
    </row>
    <row r="22" spans="1:7" x14ac:dyDescent="0.2">
      <c r="A22" t="s">
        <v>358</v>
      </c>
      <c r="E22" s="23"/>
      <c r="F22" s="10"/>
      <c r="G22" s="26"/>
    </row>
    <row r="23" spans="1:7" x14ac:dyDescent="0.2">
      <c r="A23" t="s">
        <v>359</v>
      </c>
      <c r="E23" s="23"/>
      <c r="F23" s="10"/>
      <c r="G23" s="26"/>
    </row>
    <row r="24" spans="1:7" x14ac:dyDescent="0.2">
      <c r="A24" t="s">
        <v>360</v>
      </c>
      <c r="E24" s="23"/>
      <c r="F24" s="10"/>
      <c r="G24" s="26"/>
    </row>
    <row r="25" spans="1:7" x14ac:dyDescent="0.2">
      <c r="A25" t="s">
        <v>361</v>
      </c>
      <c r="E25" s="23"/>
      <c r="F25" s="10"/>
      <c r="G25" s="26"/>
    </row>
    <row r="26" spans="1:7" x14ac:dyDescent="0.2">
      <c r="A26" t="s">
        <v>362</v>
      </c>
      <c r="E26" s="23"/>
      <c r="F26" s="10"/>
      <c r="G26" s="26"/>
    </row>
    <row r="27" spans="1:7" x14ac:dyDescent="0.2">
      <c r="A27" t="s">
        <v>363</v>
      </c>
      <c r="E27" s="23"/>
      <c r="F27" s="10"/>
      <c r="G27" s="26"/>
    </row>
    <row r="28" spans="1:7" x14ac:dyDescent="0.2">
      <c r="A28" t="s">
        <v>364</v>
      </c>
      <c r="E28" s="23"/>
      <c r="F28" s="10"/>
      <c r="G28" s="26"/>
    </row>
    <row r="29" spans="1:7" x14ac:dyDescent="0.2">
      <c r="A29" t="s">
        <v>365</v>
      </c>
      <c r="E29" s="23"/>
      <c r="F29" s="10"/>
      <c r="G29" s="26"/>
    </row>
    <row r="30" spans="1:7" x14ac:dyDescent="0.2">
      <c r="A30" t="s">
        <v>366</v>
      </c>
      <c r="E30" s="23"/>
      <c r="F30" s="10"/>
      <c r="G30" s="26"/>
    </row>
    <row r="31" spans="1:7" x14ac:dyDescent="0.2">
      <c r="A31" t="s">
        <v>367</v>
      </c>
      <c r="E31" s="23"/>
      <c r="F31" s="10"/>
      <c r="G31" s="26"/>
    </row>
    <row r="32" spans="1:7" x14ac:dyDescent="0.2">
      <c r="A32" t="s">
        <v>368</v>
      </c>
      <c r="E32" s="23"/>
      <c r="F32" s="10"/>
      <c r="G32" s="26"/>
    </row>
    <row r="33" spans="1:7" x14ac:dyDescent="0.2">
      <c r="A33" t="s">
        <v>369</v>
      </c>
      <c r="E33" s="23"/>
      <c r="F33" s="10"/>
      <c r="G33" s="26"/>
    </row>
    <row r="34" spans="1:7" x14ac:dyDescent="0.2">
      <c r="A34" t="s">
        <v>370</v>
      </c>
      <c r="E34" s="23"/>
      <c r="F34" s="10"/>
      <c r="G34" s="26"/>
    </row>
    <row r="35" spans="1:7" x14ac:dyDescent="0.2">
      <c r="A35" t="s">
        <v>371</v>
      </c>
      <c r="E35" s="23"/>
      <c r="F35" s="10"/>
      <c r="G35" s="26"/>
    </row>
  </sheetData>
  <mergeCells count="2">
    <mergeCell ref="A2:J2"/>
    <mergeCell ref="A3:J3"/>
  </mergeCells>
  <dataValidations count="1">
    <dataValidation allowBlank="1" showInputMessage="1" showErrorMessage="1" sqref="H6:H35 I6:I35" xr:uid="{607580E8-68B3-F047-9D26-19B5747558C5}"/>
  </dataValidation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BBB87-9136-B942-B84C-AD7D531000AE}">
  <sheetPr>
    <tabColor rgb="FF00695C"/>
  </sheetPr>
  <dimension ref="A2:N55"/>
  <sheetViews>
    <sheetView workbookViewId="0">
      <pane ySplit="5" topLeftCell="A6" activePane="bottomLeft" state="frozen"/>
      <selection pane="bottomLeft" activeCell="N6" sqref="N6"/>
    </sheetView>
  </sheetViews>
  <sheetFormatPr baseColWidth="10" defaultRowHeight="16" x14ac:dyDescent="0.2"/>
  <cols>
    <col min="1" max="1" width="15.33203125" customWidth="1"/>
    <col min="2" max="3" width="7.5" customWidth="1"/>
    <col min="4" max="4" width="12.83203125" customWidth="1"/>
    <col min="5" max="5" width="10" customWidth="1"/>
    <col min="6" max="6" width="13.6640625" customWidth="1"/>
    <col min="7" max="7" width="17.1640625" customWidth="1"/>
    <col min="8" max="8" width="22.1640625" customWidth="1"/>
    <col min="9" max="9" width="15" customWidth="1"/>
    <col min="10" max="10" width="15.1640625" customWidth="1"/>
    <col min="11" max="11" width="8.33203125" customWidth="1"/>
  </cols>
  <sheetData>
    <row r="2" spans="1:14" ht="26" x14ac:dyDescent="0.3">
      <c r="A2" s="43" t="s">
        <v>379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4" x14ac:dyDescent="0.2">
      <c r="A3" s="21" t="s">
        <v>380</v>
      </c>
      <c r="B3" s="1"/>
      <c r="C3" s="1"/>
      <c r="D3" s="1"/>
      <c r="E3" s="1"/>
      <c r="F3" s="1"/>
      <c r="G3" s="1"/>
      <c r="H3" s="1"/>
      <c r="I3" s="1"/>
      <c r="J3" s="1"/>
      <c r="K3" s="1"/>
    </row>
    <row r="5" spans="1:14" x14ac:dyDescent="0.2">
      <c r="A5" s="44" t="s">
        <v>381</v>
      </c>
      <c r="B5" s="44" t="s">
        <v>382</v>
      </c>
      <c r="C5" s="44" t="s">
        <v>19</v>
      </c>
      <c r="D5" s="44" t="s">
        <v>128</v>
      </c>
      <c r="E5" s="44" t="s">
        <v>383</v>
      </c>
      <c r="F5" s="44" t="s">
        <v>384</v>
      </c>
      <c r="G5" s="44" t="s">
        <v>385</v>
      </c>
      <c r="H5" s="44" t="s">
        <v>386</v>
      </c>
      <c r="I5" s="44" t="s">
        <v>387</v>
      </c>
      <c r="J5" s="44" t="s">
        <v>388</v>
      </c>
      <c r="K5" s="44" t="s">
        <v>17</v>
      </c>
      <c r="M5" s="44" t="s">
        <v>439</v>
      </c>
    </row>
    <row r="6" spans="1:14" x14ac:dyDescent="0.2">
      <c r="A6" t="s">
        <v>389</v>
      </c>
      <c r="B6" s="26"/>
      <c r="E6" s="10"/>
      <c r="G6" s="10" t="str">
        <f>IF(E6&lt;&gt;"",IF(F6="Credit",E6,-E6),"")</f>
        <v/>
      </c>
      <c r="M6" s="45" t="s">
        <v>440</v>
      </c>
      <c r="N6" s="46">
        <f>COUNTA(A6:A55)-COUNTBLANK(B6:B55)</f>
        <v>0</v>
      </c>
    </row>
    <row r="7" spans="1:14" x14ac:dyDescent="0.2">
      <c r="A7" t="s">
        <v>390</v>
      </c>
      <c r="B7" s="26"/>
      <c r="E7" s="10"/>
      <c r="G7" s="10" t="str">
        <f>IF(E7&lt;&gt;"",G6+IF(F7="Credit",E7,-E7),"")</f>
        <v/>
      </c>
      <c r="M7" s="45" t="s">
        <v>441</v>
      </c>
      <c r="N7" s="47">
        <f>SUMIF(F6:F55,"Credit",E6:E55)</f>
        <v>0</v>
      </c>
    </row>
    <row r="8" spans="1:14" x14ac:dyDescent="0.2">
      <c r="A8" t="s">
        <v>391</v>
      </c>
      <c r="B8" s="26"/>
      <c r="E8" s="10"/>
      <c r="G8" s="10" t="str">
        <f>IF(E8&lt;&gt;"",G7+IF(F8="Credit",E8,-E8),"")</f>
        <v/>
      </c>
      <c r="M8" s="45" t="s">
        <v>442</v>
      </c>
      <c r="N8" s="47">
        <f>SUMIF(F6:F55,"Debit",E6:E55)</f>
        <v>0</v>
      </c>
    </row>
    <row r="9" spans="1:14" x14ac:dyDescent="0.2">
      <c r="A9" t="s">
        <v>392</v>
      </c>
      <c r="B9" s="26"/>
      <c r="E9" s="10"/>
      <c r="G9" s="10" t="str">
        <f>IF(E9&lt;&gt;"",G8+IF(F9="Credit",E9,-E9),"")</f>
        <v/>
      </c>
      <c r="M9" s="48" t="s">
        <v>443</v>
      </c>
      <c r="N9" s="49" t="e">
        <f>M7-M8</f>
        <v>#VALUE!</v>
      </c>
    </row>
    <row r="10" spans="1:14" x14ac:dyDescent="0.2">
      <c r="A10" t="s">
        <v>393</v>
      </c>
      <c r="B10" s="26"/>
      <c r="E10" s="10"/>
      <c r="G10" s="10" t="str">
        <f>IF(E10&lt;&gt;"",G9+IF(F10="Credit",E10,-E10),"")</f>
        <v/>
      </c>
      <c r="M10" s="45"/>
      <c r="N10" s="46"/>
    </row>
    <row r="11" spans="1:14" x14ac:dyDescent="0.2">
      <c r="A11" t="s">
        <v>394</v>
      </c>
      <c r="B11" s="26"/>
      <c r="E11" s="10"/>
      <c r="G11" s="10" t="str">
        <f>IF(E11&lt;&gt;"",G10+IF(F11="Credit",E11,-E11),"")</f>
        <v/>
      </c>
      <c r="M11" s="45" t="s">
        <v>444</v>
      </c>
      <c r="N11" s="46"/>
    </row>
    <row r="12" spans="1:14" x14ac:dyDescent="0.2">
      <c r="A12" t="s">
        <v>395</v>
      </c>
      <c r="B12" s="26"/>
      <c r="E12" s="10"/>
      <c r="G12" s="10" t="str">
        <f>IF(E12&lt;&gt;"",G11+IF(F12="Credit",E12,-E12),"")</f>
        <v/>
      </c>
      <c r="M12" s="45" t="s">
        <v>445</v>
      </c>
      <c r="N12" s="47">
        <f>SUMIF(C6:C55,"Income",E6:E55)</f>
        <v>0</v>
      </c>
    </row>
    <row r="13" spans="1:14" x14ac:dyDescent="0.2">
      <c r="A13" t="s">
        <v>396</v>
      </c>
      <c r="B13" s="26"/>
      <c r="E13" s="10"/>
      <c r="G13" s="10" t="str">
        <f>IF(E13&lt;&gt;"",G12+IF(F13="Credit",E13,-E13),"")</f>
        <v/>
      </c>
      <c r="M13" s="45" t="s">
        <v>446</v>
      </c>
      <c r="N13" s="47">
        <f>SUMIF(C6:C55,"Expense",E6:E55)</f>
        <v>0</v>
      </c>
    </row>
    <row r="14" spans="1:14" x14ac:dyDescent="0.2">
      <c r="A14" t="s">
        <v>397</v>
      </c>
      <c r="B14" s="26"/>
      <c r="E14" s="10"/>
      <c r="G14" s="10" t="str">
        <f>IF(E14&lt;&gt;"",G13+IF(F14="Credit",E14,-E14),"")</f>
        <v/>
      </c>
      <c r="M14" s="45" t="s">
        <v>447</v>
      </c>
      <c r="N14" s="47">
        <f>SUMIF(C6:C55,"Distribution",E6:E55)</f>
        <v>0</v>
      </c>
    </row>
    <row r="15" spans="1:14" x14ac:dyDescent="0.2">
      <c r="A15" t="s">
        <v>398</v>
      </c>
      <c r="B15" s="26"/>
      <c r="E15" s="10"/>
      <c r="G15" s="10" t="str">
        <f>IF(E15&lt;&gt;"",G14+IF(F15="Credit",E15,-E15),"")</f>
        <v/>
      </c>
      <c r="M15" s="45" t="s">
        <v>448</v>
      </c>
      <c r="N15" s="47">
        <f>SUMIF(C6:C55,"Asset Sale",E6:E55)</f>
        <v>0</v>
      </c>
    </row>
    <row r="16" spans="1:14" x14ac:dyDescent="0.2">
      <c r="A16" t="s">
        <v>399</v>
      </c>
      <c r="B16" s="26"/>
      <c r="E16" s="10"/>
      <c r="G16" s="10" t="str">
        <f>IF(E16&lt;&gt;"",G15+IF(F16="Credit",E16,-E16),"")</f>
        <v/>
      </c>
      <c r="M16" s="45" t="s">
        <v>449</v>
      </c>
      <c r="N16" s="47">
        <f>SUMIF(C6:C55,"Debt Payment",E6:E55)</f>
        <v>0</v>
      </c>
    </row>
    <row r="17" spans="1:14" x14ac:dyDescent="0.2">
      <c r="A17" t="s">
        <v>400</v>
      </c>
      <c r="B17" s="26"/>
      <c r="E17" s="10"/>
      <c r="G17" s="10" t="str">
        <f>IF(E17&lt;&gt;"",G16+IF(F17="Credit",E17,-E17),"")</f>
        <v/>
      </c>
      <c r="M17" s="45" t="s">
        <v>450</v>
      </c>
      <c r="N17" s="47">
        <f>SUMIF(C6:C55,"Fee",E6:E55)</f>
        <v>0</v>
      </c>
    </row>
    <row r="18" spans="1:14" x14ac:dyDescent="0.2">
      <c r="A18" t="s">
        <v>401</v>
      </c>
      <c r="B18" s="26"/>
      <c r="E18" s="10"/>
      <c r="G18" s="10" t="str">
        <f>IF(E18&lt;&gt;"",G17+IF(F18="Credit",E18,-E18),"")</f>
        <v/>
      </c>
      <c r="M18" s="45" t="s">
        <v>451</v>
      </c>
      <c r="N18" s="47">
        <f>SUMIF(C6:C55,"Tax",E6:E55)</f>
        <v>0</v>
      </c>
    </row>
    <row r="19" spans="1:14" x14ac:dyDescent="0.2">
      <c r="A19" t="s">
        <v>402</v>
      </c>
      <c r="B19" s="26"/>
      <c r="E19" s="10"/>
      <c r="G19" s="10" t="str">
        <f>IF(E19&lt;&gt;"",G18+IF(F19="Credit",E19,-E19),"")</f>
        <v/>
      </c>
    </row>
    <row r="20" spans="1:14" x14ac:dyDescent="0.2">
      <c r="A20" t="s">
        <v>403</v>
      </c>
      <c r="B20" s="26"/>
      <c r="E20" s="10"/>
      <c r="G20" s="10" t="str">
        <f>IF(E20&lt;&gt;"",G19+IF(F20="Credit",E20,-E20),"")</f>
        <v/>
      </c>
    </row>
    <row r="21" spans="1:14" x14ac:dyDescent="0.2">
      <c r="A21" t="s">
        <v>404</v>
      </c>
      <c r="B21" s="26"/>
      <c r="E21" s="10"/>
      <c r="G21" s="10" t="str">
        <f>IF(E21&lt;&gt;"",G20+IF(F21="Credit",E21,-E21),"")</f>
        <v/>
      </c>
    </row>
    <row r="22" spans="1:14" x14ac:dyDescent="0.2">
      <c r="A22" t="s">
        <v>405</v>
      </c>
      <c r="B22" s="26"/>
      <c r="E22" s="10"/>
      <c r="G22" s="10" t="str">
        <f>IF(E22&lt;&gt;"",G21+IF(F22="Credit",E22,-E22),"")</f>
        <v/>
      </c>
    </row>
    <row r="23" spans="1:14" x14ac:dyDescent="0.2">
      <c r="A23" t="s">
        <v>406</v>
      </c>
      <c r="B23" s="26"/>
      <c r="E23" s="10"/>
      <c r="G23" s="10" t="str">
        <f>IF(E23&lt;&gt;"",G22+IF(F23="Credit",E23,-E23),"")</f>
        <v/>
      </c>
    </row>
    <row r="24" spans="1:14" x14ac:dyDescent="0.2">
      <c r="A24" t="s">
        <v>407</v>
      </c>
      <c r="B24" s="26"/>
      <c r="E24" s="10"/>
      <c r="G24" s="10" t="str">
        <f>IF(E24&lt;&gt;"",G23+IF(F24="Credit",E24,-E24),"")</f>
        <v/>
      </c>
    </row>
    <row r="25" spans="1:14" x14ac:dyDescent="0.2">
      <c r="A25" t="s">
        <v>408</v>
      </c>
      <c r="B25" s="26"/>
      <c r="E25" s="10"/>
      <c r="G25" s="10" t="str">
        <f>IF(E25&lt;&gt;"",G24+IF(F25="Credit",E25,-E25),"")</f>
        <v/>
      </c>
    </row>
    <row r="26" spans="1:14" x14ac:dyDescent="0.2">
      <c r="A26" t="s">
        <v>409</v>
      </c>
      <c r="B26" s="26"/>
      <c r="E26" s="10"/>
      <c r="G26" s="10" t="str">
        <f>IF(E26&lt;&gt;"",G25+IF(F26="Credit",E26,-E26),"")</f>
        <v/>
      </c>
    </row>
    <row r="27" spans="1:14" x14ac:dyDescent="0.2">
      <c r="A27" t="s">
        <v>410</v>
      </c>
      <c r="B27" s="26"/>
      <c r="E27" s="10"/>
      <c r="G27" s="10" t="str">
        <f>IF(E27&lt;&gt;"",G26+IF(F27="Credit",E27,-E27),"")</f>
        <v/>
      </c>
    </row>
    <row r="28" spans="1:14" x14ac:dyDescent="0.2">
      <c r="A28" t="s">
        <v>411</v>
      </c>
      <c r="B28" s="26"/>
      <c r="E28" s="10"/>
      <c r="G28" s="10" t="str">
        <f>IF(E28&lt;&gt;"",G27+IF(F28="Credit",E28,-E28),"")</f>
        <v/>
      </c>
    </row>
    <row r="29" spans="1:14" x14ac:dyDescent="0.2">
      <c r="A29" t="s">
        <v>412</v>
      </c>
      <c r="B29" s="26"/>
      <c r="E29" s="10"/>
      <c r="G29" s="10" t="str">
        <f>IF(E29&lt;&gt;"",G28+IF(F29="Credit",E29,-E29),"")</f>
        <v/>
      </c>
    </row>
    <row r="30" spans="1:14" x14ac:dyDescent="0.2">
      <c r="A30" t="s">
        <v>413</v>
      </c>
      <c r="B30" s="26"/>
      <c r="E30" s="10"/>
      <c r="G30" s="10" t="str">
        <f>IF(E30&lt;&gt;"",G29+IF(F30="Credit",E30,-E30),"")</f>
        <v/>
      </c>
    </row>
    <row r="31" spans="1:14" x14ac:dyDescent="0.2">
      <c r="A31" t="s">
        <v>414</v>
      </c>
      <c r="B31" s="26"/>
      <c r="E31" s="10"/>
      <c r="G31" s="10" t="str">
        <f>IF(E31&lt;&gt;"",G30+IF(F31="Credit",E31,-E31),"")</f>
        <v/>
      </c>
    </row>
    <row r="32" spans="1:14" x14ac:dyDescent="0.2">
      <c r="A32" t="s">
        <v>415</v>
      </c>
      <c r="B32" s="26"/>
      <c r="E32" s="10"/>
      <c r="G32" s="10" t="str">
        <f>IF(E32&lt;&gt;"",G31+IF(F32="Credit",E32,-E32),"")</f>
        <v/>
      </c>
    </row>
    <row r="33" spans="1:7" x14ac:dyDescent="0.2">
      <c r="A33" t="s">
        <v>416</v>
      </c>
      <c r="B33" s="26"/>
      <c r="E33" s="10"/>
      <c r="G33" s="10" t="str">
        <f>IF(E33&lt;&gt;"",G32+IF(F33="Credit",E33,-E33),"")</f>
        <v/>
      </c>
    </row>
    <row r="34" spans="1:7" x14ac:dyDescent="0.2">
      <c r="A34" t="s">
        <v>417</v>
      </c>
      <c r="B34" s="26"/>
      <c r="E34" s="10"/>
      <c r="G34" s="10" t="str">
        <f>IF(E34&lt;&gt;"",G33+IF(F34="Credit",E34,-E34),"")</f>
        <v/>
      </c>
    </row>
    <row r="35" spans="1:7" x14ac:dyDescent="0.2">
      <c r="A35" t="s">
        <v>418</v>
      </c>
      <c r="B35" s="26"/>
      <c r="E35" s="10"/>
      <c r="G35" s="10" t="str">
        <f>IF(E35&lt;&gt;"",G34+IF(F35="Credit",E35,-E35),"")</f>
        <v/>
      </c>
    </row>
    <row r="36" spans="1:7" x14ac:dyDescent="0.2">
      <c r="A36" t="s">
        <v>419</v>
      </c>
      <c r="B36" s="26"/>
      <c r="E36" s="10"/>
      <c r="G36" s="10" t="str">
        <f>IF(E36&lt;&gt;"",G35+IF(F36="Credit",E36,-E36),"")</f>
        <v/>
      </c>
    </row>
    <row r="37" spans="1:7" x14ac:dyDescent="0.2">
      <c r="A37" t="s">
        <v>420</v>
      </c>
      <c r="B37" s="26"/>
      <c r="E37" s="10"/>
      <c r="G37" s="10" t="str">
        <f>IF(E37&lt;&gt;"",G36+IF(F37="Credit",E37,-E37),"")</f>
        <v/>
      </c>
    </row>
    <row r="38" spans="1:7" x14ac:dyDescent="0.2">
      <c r="A38" t="s">
        <v>421</v>
      </c>
      <c r="B38" s="26"/>
      <c r="E38" s="10"/>
      <c r="G38" s="10" t="str">
        <f>IF(E38&lt;&gt;"",G37+IF(F38="Credit",E38,-E38),"")</f>
        <v/>
      </c>
    </row>
    <row r="39" spans="1:7" x14ac:dyDescent="0.2">
      <c r="A39" t="s">
        <v>422</v>
      </c>
      <c r="B39" s="26"/>
      <c r="E39" s="10"/>
      <c r="G39" s="10" t="str">
        <f>IF(E39&lt;&gt;"",G38+IF(F39="Credit",E39,-E39),"")</f>
        <v/>
      </c>
    </row>
    <row r="40" spans="1:7" x14ac:dyDescent="0.2">
      <c r="A40" t="s">
        <v>423</v>
      </c>
      <c r="B40" s="26"/>
      <c r="E40" s="10"/>
      <c r="G40" s="10" t="str">
        <f>IF(E40&lt;&gt;"",G39+IF(F40="Credit",E40,-E40),"")</f>
        <v/>
      </c>
    </row>
    <row r="41" spans="1:7" x14ac:dyDescent="0.2">
      <c r="A41" t="s">
        <v>424</v>
      </c>
      <c r="B41" s="26"/>
      <c r="E41" s="10"/>
      <c r="G41" s="10" t="str">
        <f>IF(E41&lt;&gt;"",G40+IF(F41="Credit",E41,-E41),"")</f>
        <v/>
      </c>
    </row>
    <row r="42" spans="1:7" x14ac:dyDescent="0.2">
      <c r="A42" t="s">
        <v>425</v>
      </c>
      <c r="B42" s="26"/>
      <c r="E42" s="10"/>
      <c r="G42" s="10" t="str">
        <f>IF(E42&lt;&gt;"",G41+IF(F42="Credit",E42,-E42),"")</f>
        <v/>
      </c>
    </row>
    <row r="43" spans="1:7" x14ac:dyDescent="0.2">
      <c r="A43" t="s">
        <v>426</v>
      </c>
      <c r="B43" s="26"/>
      <c r="E43" s="10"/>
      <c r="G43" s="10" t="str">
        <f>IF(E43&lt;&gt;"",G42+IF(F43="Credit",E43,-E43),"")</f>
        <v/>
      </c>
    </row>
    <row r="44" spans="1:7" x14ac:dyDescent="0.2">
      <c r="A44" t="s">
        <v>427</v>
      </c>
      <c r="B44" s="26"/>
      <c r="E44" s="10"/>
      <c r="G44" s="10" t="str">
        <f>IF(E44&lt;&gt;"",G43+IF(F44="Credit",E44,-E44),"")</f>
        <v/>
      </c>
    </row>
    <row r="45" spans="1:7" x14ac:dyDescent="0.2">
      <c r="A45" t="s">
        <v>428</v>
      </c>
      <c r="B45" s="26"/>
      <c r="E45" s="10"/>
      <c r="G45" s="10" t="str">
        <f>IF(E45&lt;&gt;"",G44+IF(F45="Credit",E45,-E45),"")</f>
        <v/>
      </c>
    </row>
    <row r="46" spans="1:7" x14ac:dyDescent="0.2">
      <c r="A46" t="s">
        <v>429</v>
      </c>
      <c r="B46" s="26"/>
      <c r="E46" s="10"/>
      <c r="G46" s="10" t="str">
        <f>IF(E46&lt;&gt;"",G45+IF(F46="Credit",E46,-E46),"")</f>
        <v/>
      </c>
    </row>
    <row r="47" spans="1:7" x14ac:dyDescent="0.2">
      <c r="A47" t="s">
        <v>430</v>
      </c>
      <c r="B47" s="26"/>
      <c r="E47" s="10"/>
      <c r="G47" s="10" t="str">
        <f>IF(E47&lt;&gt;"",G46+IF(F47="Credit",E47,-E47),"")</f>
        <v/>
      </c>
    </row>
    <row r="48" spans="1:7" x14ac:dyDescent="0.2">
      <c r="A48" t="s">
        <v>431</v>
      </c>
      <c r="B48" s="26"/>
      <c r="E48" s="10"/>
      <c r="G48" s="10" t="str">
        <f>IF(E48&lt;&gt;"",G47+IF(F48="Credit",E48,-E48),"")</f>
        <v/>
      </c>
    </row>
    <row r="49" spans="1:7" x14ac:dyDescent="0.2">
      <c r="A49" t="s">
        <v>432</v>
      </c>
      <c r="B49" s="26"/>
      <c r="E49" s="10"/>
      <c r="G49" s="10" t="str">
        <f>IF(E49&lt;&gt;"",G48+IF(F49="Credit",E49,-E49),"")</f>
        <v/>
      </c>
    </row>
    <row r="50" spans="1:7" x14ac:dyDescent="0.2">
      <c r="A50" t="s">
        <v>433</v>
      </c>
      <c r="B50" s="26"/>
      <c r="E50" s="10"/>
      <c r="G50" s="10" t="str">
        <f>IF(E50&lt;&gt;"",G49+IF(F50="Credit",E50,-E50),"")</f>
        <v/>
      </c>
    </row>
    <row r="51" spans="1:7" x14ac:dyDescent="0.2">
      <c r="A51" t="s">
        <v>434</v>
      </c>
      <c r="B51" s="26"/>
      <c r="E51" s="10"/>
      <c r="G51" s="10" t="str">
        <f>IF(E51&lt;&gt;"",G50+IF(F51="Credit",E51,-E51),"")</f>
        <v/>
      </c>
    </row>
    <row r="52" spans="1:7" x14ac:dyDescent="0.2">
      <c r="A52" t="s">
        <v>435</v>
      </c>
      <c r="B52" s="26"/>
      <c r="E52" s="10"/>
      <c r="G52" s="10" t="str">
        <f>IF(E52&lt;&gt;"",G51+IF(F52="Credit",E52,-E52),"")</f>
        <v/>
      </c>
    </row>
    <row r="53" spans="1:7" x14ac:dyDescent="0.2">
      <c r="A53" t="s">
        <v>436</v>
      </c>
      <c r="B53" s="26"/>
      <c r="E53" s="10"/>
      <c r="G53" s="10" t="str">
        <f>IF(E53&lt;&gt;"",G52+IF(F53="Credit",E53,-E53),"")</f>
        <v/>
      </c>
    </row>
    <row r="54" spans="1:7" x14ac:dyDescent="0.2">
      <c r="A54" t="s">
        <v>437</v>
      </c>
      <c r="B54" s="26"/>
      <c r="E54" s="10"/>
      <c r="G54" s="10" t="str">
        <f>IF(E54&lt;&gt;"",G53+IF(F54="Credit",E54,-E54),"")</f>
        <v/>
      </c>
    </row>
    <row r="55" spans="1:7" x14ac:dyDescent="0.2">
      <c r="A55" t="s">
        <v>438</v>
      </c>
      <c r="B55" s="26"/>
      <c r="E55" s="10"/>
      <c r="G55" s="10" t="str">
        <f>IF(E55&lt;&gt;"",G54+IF(F55="Credit",E55,-E55),"")</f>
        <v/>
      </c>
    </row>
  </sheetData>
  <mergeCells count="2">
    <mergeCell ref="A2:K2"/>
    <mergeCell ref="A3:K3"/>
  </mergeCells>
  <dataValidations count="1">
    <dataValidation allowBlank="1" showInputMessage="1" showErrorMessage="1" sqref="C6:C55 F6:F55" xr:uid="{E16AC3ED-BB28-6141-ADAD-CB0D595C3745}"/>
  </dataValidation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6" ma:contentTypeDescription="Create a new document." ma:contentTypeScope="" ma:versionID="ac37c1753acd5e330d2062ccec26ea66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3b340c7101c92c5120abd06486f94548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A80502-27EF-4B5A-850C-F5C6AFDEF1D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1af3243-3dd4-4a8d-8c0d-dd76da1f02a5"/>
    <ds:schemaRef ds:uri="230e9df3-be65-4c73-a93b-d1236ebd677e"/>
  </ds:schemaRefs>
</ds:datastoreItem>
</file>

<file path=customXml/itemProps2.xml><?xml version="1.0" encoding="utf-8"?>
<ds:datastoreItem xmlns:ds="http://schemas.openxmlformats.org/officeDocument/2006/customXml" ds:itemID="{DC98AA82-71C9-4480-BA24-EE5FC0FBBC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DA6FE2-B975-4923-84CC-F6B8610605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TM33996222</Templat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Dashboard</vt:lpstr>
      <vt:lpstr>Parties &amp; Contacts</vt:lpstr>
      <vt:lpstr>Assets</vt:lpstr>
      <vt:lpstr>Liabilities</vt:lpstr>
      <vt:lpstr>Document Checklist</vt:lpstr>
      <vt:lpstr>Distribution Tracker</vt:lpstr>
      <vt:lpstr>Transaction 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2022-11-06T07:02:24Z</dcterms:created>
  <dcterms:modified xsi:type="dcterms:W3CDTF">2026-05-10T03:23:10Z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